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POA 2025.1\CUADRE 2025 .2\cuadre senasa noviembre 2025\"/>
    </mc:Choice>
  </mc:AlternateContent>
  <bookViews>
    <workbookView xWindow="-105" yWindow="-105" windowWidth="19425" windowHeight="10425" firstSheet="4" activeTab="8"/>
  </bookViews>
  <sheets>
    <sheet name="Estado de Situación" sheetId="2" r:id="rId1"/>
    <sheet name="Notas de los estados " sheetId="12" r:id="rId2"/>
    <sheet name="CXC" sheetId="21" r:id="rId3"/>
    <sheet name="NOTAS DEFINICION" sheetId="18" r:id="rId4"/>
    <sheet name="Est. de Rendimiento Fin" sheetId="3" r:id="rId5"/>
    <sheet name="Flujo de Efectivo" sheetId="5" r:id="rId6"/>
    <sheet name="efectivo al principio" sheetId="9" r:id="rId7"/>
    <sheet name="Estado Comparativo" sheetId="11" r:id="rId8"/>
    <sheet name="Propiedad Planta " sheetId="13" r:id="rId9"/>
    <sheet name="activos fijos" sheetId="14"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xlnm.Print_Area" localSheetId="4">'Est. de Rendimiento Fin'!$A$1:$B$44</definedName>
    <definedName name="_xlnm.Print_Area" localSheetId="7">'Estado Comparativo'!$A$1:$F$32</definedName>
    <definedName name="_xlnm.Print_Area" localSheetId="0">'Estado de Situación'!$A$1:$B$48</definedName>
    <definedName name="_xlnm.Print_Area" localSheetId="5">'Flujo de Efectivo'!$A$1:$B$36</definedName>
    <definedName name="JULIA" localSheetId="2">#REF!</definedName>
    <definedName name="JULIA">#REF!</definedName>
    <definedName name="NOMBRE" localSheetId="2">#REF!</definedName>
    <definedName name="NOMBRE" localSheetId="7">#REF!</definedName>
    <definedName name="NOMBRE">#REF!</definedName>
    <definedName name="ORS" localSheetId="2">#REF!</definedName>
    <definedName name="ORS">#REF!</definedName>
    <definedName name="Región">'[1]Criterios - No tocar'!$B$1:$K$1</definedName>
    <definedName name="TK" localSheetId="2">#REF!</definedName>
    <definedName name="TK" localSheetId="7">#REF!</definedName>
    <definedName name="TK">#REF!</definedName>
    <definedName name="Trimestre">'[1]Criterios - No tocar'!$M$2:$M$6</definedName>
  </definedNames>
  <calcPr calcId="152511"/>
</workbook>
</file>

<file path=xl/calcChain.xml><?xml version="1.0" encoding="utf-8"?>
<calcChain xmlns="http://schemas.openxmlformats.org/spreadsheetml/2006/main">
  <c r="E67" i="12" l="1"/>
  <c r="N23" i="21"/>
  <c r="O23" i="21"/>
  <c r="E125" i="12"/>
  <c r="E91" i="12"/>
  <c r="E90" i="12"/>
  <c r="E89" i="12"/>
  <c r="E87" i="12"/>
  <c r="E85" i="12"/>
  <c r="E119" i="12"/>
  <c r="E111" i="12"/>
  <c r="E110" i="12"/>
  <c r="E109" i="12"/>
  <c r="E107" i="12"/>
  <c r="E105" i="12"/>
  <c r="E66" i="12" l="1"/>
  <c r="E51" i="12"/>
  <c r="E50" i="12"/>
  <c r="E49" i="12"/>
  <c r="E40" i="12"/>
  <c r="E52" i="12" l="1"/>
  <c r="F16" i="13" l="1"/>
  <c r="D18" i="11" l="1"/>
  <c r="F16" i="21" l="1"/>
  <c r="E16" i="21"/>
  <c r="B17" i="5"/>
  <c r="B9" i="3"/>
  <c r="D12" i="11" l="1"/>
  <c r="D11" i="11"/>
  <c r="D10" i="11"/>
  <c r="B11" i="5" l="1"/>
  <c r="B10" i="5"/>
  <c r="E23" i="12" l="1"/>
  <c r="F12" i="21" l="1"/>
  <c r="E12" i="21"/>
  <c r="B12" i="21"/>
  <c r="E10" i="21" l="1"/>
  <c r="O10" i="21" l="1"/>
  <c r="O11" i="21"/>
  <c r="O12" i="21"/>
  <c r="O13" i="21"/>
  <c r="O14" i="21"/>
  <c r="O15" i="21"/>
  <c r="O16" i="21"/>
  <c r="O17" i="21"/>
  <c r="O18" i="21"/>
  <c r="O19" i="21"/>
  <c r="O20" i="21"/>
  <c r="O21" i="21"/>
  <c r="O22" i="21"/>
  <c r="N10" i="21"/>
  <c r="N11" i="21"/>
  <c r="N12" i="21"/>
  <c r="N13" i="21"/>
  <c r="N14" i="21"/>
  <c r="N15" i="21"/>
  <c r="N16" i="21"/>
  <c r="N17" i="21"/>
  <c r="N18" i="21"/>
  <c r="N19" i="21"/>
  <c r="N20" i="21"/>
  <c r="N21" i="21"/>
  <c r="N22" i="21"/>
  <c r="P9" i="21"/>
  <c r="M10" i="21"/>
  <c r="M11" i="21" s="1"/>
  <c r="J10" i="21"/>
  <c r="J11" i="21" s="1"/>
  <c r="J12" i="21" s="1"/>
  <c r="J13" i="21" s="1"/>
  <c r="J14" i="21" s="1"/>
  <c r="J15" i="21" s="1"/>
  <c r="J16" i="21" s="1"/>
  <c r="J17" i="21" s="1"/>
  <c r="J18" i="21" s="1"/>
  <c r="J19" i="21" s="1"/>
  <c r="J20" i="21" s="1"/>
  <c r="J21" i="21" s="1"/>
  <c r="J22" i="21" s="1"/>
  <c r="E32" i="12" s="1"/>
  <c r="G10" i="21"/>
  <c r="G11" i="21" s="1"/>
  <c r="G12" i="21" s="1"/>
  <c r="G13" i="21" s="1"/>
  <c r="G14" i="21" s="1"/>
  <c r="G15" i="21" s="1"/>
  <c r="G16" i="21" s="1"/>
  <c r="G17" i="21" s="1"/>
  <c r="G18" i="21" s="1"/>
  <c r="G19" i="21" s="1"/>
  <c r="G20" i="21" s="1"/>
  <c r="G21" i="21" s="1"/>
  <c r="G22" i="21" s="1"/>
  <c r="P23" i="21" s="1"/>
  <c r="D10" i="21"/>
  <c r="E30" i="12" l="1"/>
  <c r="D11" i="21"/>
  <c r="D12" i="21" s="1"/>
  <c r="P10" i="21"/>
  <c r="P11" i="21" s="1"/>
  <c r="P12" i="21" s="1"/>
  <c r="P13" i="21" s="1"/>
  <c r="P14" i="21" s="1"/>
  <c r="P15" i="21" s="1"/>
  <c r="P16" i="21" s="1"/>
  <c r="P17" i="21" s="1"/>
  <c r="P18" i="21" s="1"/>
  <c r="P19" i="21" s="1"/>
  <c r="P20" i="21" s="1"/>
  <c r="P21" i="21" s="1"/>
  <c r="P22" i="21" s="1"/>
  <c r="M12" i="21"/>
  <c r="D13" i="21" l="1"/>
  <c r="D14" i="21" s="1"/>
  <c r="D15" i="21" s="1"/>
  <c r="D16" i="21" s="1"/>
  <c r="D17" i="21" s="1"/>
  <c r="D18" i="21" s="1"/>
  <c r="D19" i="21" s="1"/>
  <c r="D20" i="21" s="1"/>
  <c r="D21" i="21" s="1"/>
  <c r="D22" i="21" s="1"/>
  <c r="M13" i="21"/>
  <c r="E31" i="12" l="1"/>
  <c r="M14" i="21"/>
  <c r="M15" i="21" l="1"/>
  <c r="M16" i="21" l="1"/>
  <c r="M17" i="21" l="1"/>
  <c r="M18" i="21" l="1"/>
  <c r="M19" i="21" l="1"/>
  <c r="M20" i="21" l="1"/>
  <c r="M21" i="21" l="1"/>
  <c r="M22" i="21" l="1"/>
  <c r="E33" i="12" s="1"/>
  <c r="B11" i="3" l="1"/>
  <c r="B10" i="3" l="1"/>
  <c r="C18" i="11"/>
  <c r="C17" i="11"/>
  <c r="C15" i="11"/>
  <c r="C11" i="11"/>
  <c r="C10" i="11"/>
  <c r="C9" i="11"/>
  <c r="F9" i="11" s="1"/>
  <c r="E9" i="11" l="1"/>
  <c r="B19" i="3"/>
  <c r="A3" i="18" l="1"/>
  <c r="C14" i="11" l="1"/>
  <c r="B22" i="2" l="1"/>
  <c r="M23" i="14" l="1"/>
  <c r="M39" i="14" s="1"/>
  <c r="H25" i="13"/>
  <c r="G25" i="13"/>
  <c r="E25" i="13"/>
  <c r="D25" i="13"/>
  <c r="C25" i="13"/>
  <c r="B25" i="13"/>
  <c r="I24" i="13"/>
  <c r="I23" i="13"/>
  <c r="H21" i="13"/>
  <c r="H26" i="13" s="1"/>
  <c r="G21" i="13"/>
  <c r="G26" i="13" s="1"/>
  <c r="D21" i="13"/>
  <c r="C21" i="13"/>
  <c r="B21" i="13"/>
  <c r="I20" i="13"/>
  <c r="I19" i="13"/>
  <c r="I18" i="13"/>
  <c r="I17" i="13"/>
  <c r="E21" i="13"/>
  <c r="A1" i="11"/>
  <c r="A1" i="5"/>
  <c r="A3" i="3"/>
  <c r="A3" i="5" s="1"/>
  <c r="A3" i="11" s="1"/>
  <c r="A1" i="3"/>
  <c r="E41" i="12"/>
  <c r="B21" i="2" s="1"/>
  <c r="A3" i="12"/>
  <c r="B28" i="2"/>
  <c r="B26" i="13" l="1"/>
  <c r="D26" i="13"/>
  <c r="E26" i="13"/>
  <c r="C26" i="13"/>
  <c r="F25" i="13"/>
  <c r="I22" i="13"/>
  <c r="I25" i="13" s="1"/>
  <c r="B23" i="2"/>
  <c r="B31" i="2" s="1"/>
  <c r="I15" i="13"/>
  <c r="F21" i="13"/>
  <c r="F26" i="13" s="1"/>
  <c r="C5" i="9"/>
  <c r="D13" i="11" s="1"/>
  <c r="E11" i="12"/>
  <c r="B9" i="2"/>
  <c r="E34" i="12"/>
  <c r="B10" i="2" s="1"/>
  <c r="E79" i="12"/>
  <c r="E120" i="12"/>
  <c r="D19" i="11" s="1"/>
  <c r="I16" i="13"/>
  <c r="D15" i="11" l="1"/>
  <c r="I21" i="13"/>
  <c r="I26" i="13" s="1"/>
  <c r="B14" i="2" s="1"/>
  <c r="B15" i="2" s="1"/>
  <c r="F18" i="11"/>
  <c r="E99" i="12"/>
  <c r="B18" i="3" s="1"/>
  <c r="F19" i="11"/>
  <c r="E19" i="11"/>
  <c r="B12" i="5"/>
  <c r="F10" i="11"/>
  <c r="E10" i="11"/>
  <c r="B21" i="5"/>
  <c r="C13" i="11"/>
  <c r="C8" i="11" s="1"/>
  <c r="B8" i="2"/>
  <c r="B15" i="3"/>
  <c r="E113" i="12"/>
  <c r="B17" i="3" s="1"/>
  <c r="E92" i="12"/>
  <c r="D17" i="11" s="1"/>
  <c r="B11" i="2" l="1"/>
  <c r="B17" i="2" s="1"/>
  <c r="B14" i="5"/>
  <c r="D16" i="11"/>
  <c r="D14" i="11" s="1"/>
  <c r="E121" i="12"/>
  <c r="E127" i="12" s="1"/>
  <c r="E18" i="11"/>
  <c r="B13" i="5"/>
  <c r="B20" i="5" s="1"/>
  <c r="E15" i="11"/>
  <c r="F15" i="11"/>
  <c r="E11" i="11"/>
  <c r="F11" i="11"/>
  <c r="E71" i="12"/>
  <c r="B16" i="3"/>
  <c r="B37" i="2" l="1"/>
  <c r="B38" i="2" s="1"/>
  <c r="B34" i="2"/>
  <c r="B12" i="3"/>
  <c r="B20" i="3"/>
  <c r="F17" i="11"/>
  <c r="E17" i="11"/>
  <c r="B22" i="5"/>
  <c r="F16" i="11"/>
  <c r="E16" i="11"/>
  <c r="C21" i="11"/>
  <c r="D8" i="11" l="1"/>
  <c r="D21" i="11" s="1"/>
  <c r="B22" i="3"/>
  <c r="B36" i="2" s="1"/>
  <c r="E60" i="12"/>
  <c r="E14" i="11"/>
  <c r="F14" i="11"/>
  <c r="B35" i="2"/>
  <c r="F21" i="11" l="1"/>
  <c r="F13" i="11"/>
  <c r="F8" i="11"/>
  <c r="E8" i="11"/>
  <c r="E21" i="11"/>
</calcChain>
</file>

<file path=xl/comments1.xml><?xml version="1.0" encoding="utf-8"?>
<comments xmlns="http://schemas.openxmlformats.org/spreadsheetml/2006/main">
  <authors>
    <author>idel montero</author>
  </authors>
  <commentList>
    <comment ref="E88" authorId="0" shapeId="0">
      <text>
        <r>
          <rPr>
            <b/>
            <sz val="9"/>
            <color indexed="81"/>
            <rFont val="Tahoma"/>
            <family val="2"/>
          </rPr>
          <t>idel montero:</t>
        </r>
        <r>
          <rPr>
            <sz val="9"/>
            <color indexed="81"/>
            <rFont val="Tahoma"/>
            <family val="2"/>
          </rPr>
          <t xml:space="preserve">
ESTO INCLUYE PROMESE
</t>
        </r>
      </text>
    </comment>
  </commentList>
</comments>
</file>

<file path=xl/comments2.xml><?xml version="1.0" encoding="utf-8"?>
<comments xmlns="http://schemas.openxmlformats.org/spreadsheetml/2006/main">
  <authors>
    <author>Contabilidad</author>
    <author>idel montero</author>
    <author>hospi</author>
  </authors>
  <commentList>
    <comment ref="C14" authorId="0" shapeId="0">
      <text>
        <r>
          <rPr>
            <b/>
            <sz val="9"/>
            <color indexed="81"/>
            <rFont val="Tahoma"/>
            <family val="2"/>
          </rPr>
          <t>Contabilidad:</t>
        </r>
        <r>
          <rPr>
            <sz val="9"/>
            <color indexed="81"/>
            <rFont val="Tahoma"/>
            <family val="2"/>
          </rPr>
          <t xml:space="preserve">
FACTURA 737</t>
        </r>
      </text>
    </comment>
    <comment ref="F14" authorId="0" shapeId="0">
      <text>
        <r>
          <rPr>
            <b/>
            <sz val="9"/>
            <color indexed="81"/>
            <rFont val="Tahoma"/>
            <family val="2"/>
          </rPr>
          <t>Contabilidad:</t>
        </r>
        <r>
          <rPr>
            <sz val="9"/>
            <color indexed="81"/>
            <rFont val="Tahoma"/>
            <family val="2"/>
          </rPr>
          <t xml:space="preserve">
FACTURA 4370-79</t>
        </r>
      </text>
    </comment>
    <comment ref="B16" authorId="0" shapeId="0">
      <text>
        <r>
          <rPr>
            <b/>
            <sz val="9"/>
            <color indexed="81"/>
            <rFont val="Tahoma"/>
            <family val="2"/>
          </rPr>
          <t>Contabilidad:</t>
        </r>
        <r>
          <rPr>
            <sz val="9"/>
            <color indexed="81"/>
            <rFont val="Tahoma"/>
            <family val="2"/>
          </rPr>
          <t xml:space="preserve">
FACTURA NO. 744</t>
        </r>
      </text>
    </comment>
    <comment ref="E17" authorId="1" shapeId="0">
      <text>
        <r>
          <rPr>
            <b/>
            <sz val="9"/>
            <color indexed="81"/>
            <rFont val="Tahoma"/>
            <family val="2"/>
          </rPr>
          <t>idel montero:</t>
        </r>
        <r>
          <rPr>
            <sz val="9"/>
            <color indexed="81"/>
            <rFont val="Tahoma"/>
            <family val="2"/>
          </rPr>
          <t xml:space="preserve">
4444-4464</t>
        </r>
      </text>
    </comment>
    <comment ref="F17" authorId="1" shapeId="0">
      <text>
        <r>
          <rPr>
            <b/>
            <sz val="9"/>
            <color indexed="81"/>
            <rFont val="Tahoma"/>
            <family val="2"/>
          </rPr>
          <t>idel montero:</t>
        </r>
        <r>
          <rPr>
            <sz val="9"/>
            <color indexed="81"/>
            <rFont val="Tahoma"/>
            <family val="2"/>
          </rPr>
          <t xml:space="preserve">
4409-4426</t>
        </r>
      </text>
    </comment>
    <comment ref="C18" authorId="1" shapeId="0">
      <text>
        <r>
          <rPr>
            <b/>
            <sz val="9"/>
            <color indexed="81"/>
            <rFont val="Tahoma"/>
            <family val="2"/>
          </rPr>
          <t>idel montero:</t>
        </r>
        <r>
          <rPr>
            <sz val="9"/>
            <color indexed="81"/>
            <rFont val="Tahoma"/>
            <family val="2"/>
          </rPr>
          <t xml:space="preserve">
744</t>
        </r>
      </text>
    </comment>
    <comment ref="F18" authorId="1" shapeId="0">
      <text>
        <r>
          <rPr>
            <b/>
            <sz val="9"/>
            <color indexed="81"/>
            <rFont val="Tahoma"/>
            <family val="2"/>
          </rPr>
          <t>idel montero:</t>
        </r>
        <r>
          <rPr>
            <sz val="9"/>
            <color indexed="81"/>
            <rFont val="Tahoma"/>
            <family val="2"/>
          </rPr>
          <t xml:space="preserve">
4427-4443</t>
        </r>
      </text>
    </comment>
    <comment ref="E19" authorId="1" shapeId="0">
      <text>
        <r>
          <rPr>
            <b/>
            <sz val="9"/>
            <color indexed="81"/>
            <rFont val="Tahoma"/>
            <family val="2"/>
          </rPr>
          <t>idel montero:</t>
        </r>
        <r>
          <rPr>
            <sz val="9"/>
            <color indexed="81"/>
            <rFont val="Tahoma"/>
            <family val="2"/>
          </rPr>
          <t xml:space="preserve">
4481-4492</t>
        </r>
      </text>
    </comment>
    <comment ref="F19" authorId="1" shapeId="0">
      <text>
        <r>
          <rPr>
            <b/>
            <sz val="9"/>
            <color indexed="81"/>
            <rFont val="Tahoma"/>
            <family val="2"/>
          </rPr>
          <t>idel montero:</t>
        </r>
        <r>
          <rPr>
            <sz val="9"/>
            <color indexed="81"/>
            <rFont val="Tahoma"/>
            <family val="2"/>
          </rPr>
          <t xml:space="preserve">
4444-4464</t>
        </r>
      </text>
    </comment>
    <comment ref="C20" authorId="2" shapeId="0">
      <text>
        <r>
          <rPr>
            <b/>
            <sz val="9"/>
            <color indexed="81"/>
            <rFont val="Tahoma"/>
            <family val="2"/>
          </rPr>
          <t>hospi:</t>
        </r>
        <r>
          <rPr>
            <sz val="9"/>
            <color indexed="81"/>
            <rFont val="Tahoma"/>
            <family val="2"/>
          </rPr>
          <t xml:space="preserve">
748</t>
        </r>
      </text>
    </comment>
    <comment ref="F20" authorId="2" shapeId="0">
      <text>
        <r>
          <rPr>
            <b/>
            <sz val="9"/>
            <color indexed="81"/>
            <rFont val="Tahoma"/>
            <family val="2"/>
          </rPr>
          <t>hospi:</t>
        </r>
        <r>
          <rPr>
            <sz val="9"/>
            <color indexed="81"/>
            <rFont val="Tahoma"/>
            <family val="2"/>
          </rPr>
          <t xml:space="preserve">
4468-80</t>
        </r>
      </text>
    </comment>
  </commentList>
</comments>
</file>

<file path=xl/comments3.xml><?xml version="1.0" encoding="utf-8"?>
<comments xmlns="http://schemas.openxmlformats.org/spreadsheetml/2006/main">
  <authors>
    <author>idel montero</author>
  </authors>
  <commentList>
    <comment ref="D15" authorId="0" shapeId="0">
      <text>
        <r>
          <rPr>
            <b/>
            <sz val="9"/>
            <color indexed="81"/>
            <rFont val="Tahoma"/>
            <family val="2"/>
          </rPr>
          <t>idel montero:</t>
        </r>
        <r>
          <rPr>
            <sz val="9"/>
            <color indexed="81"/>
            <rFont val="Tahoma"/>
            <family val="2"/>
          </rPr>
          <t xml:space="preserve">
BUSCAR NOMINA SNS</t>
        </r>
      </text>
    </comment>
  </commentList>
</comments>
</file>

<file path=xl/sharedStrings.xml><?xml version="1.0" encoding="utf-8"?>
<sst xmlns="http://schemas.openxmlformats.org/spreadsheetml/2006/main" count="583" uniqueCount="370">
  <si>
    <t>Activos</t>
  </si>
  <si>
    <t>Activos corrientes</t>
  </si>
  <si>
    <t>Total activos corrientes</t>
  </si>
  <si>
    <t>Activos no corrientes</t>
  </si>
  <si>
    <t>Total activos no corrientes</t>
  </si>
  <si>
    <t>Total activos</t>
  </si>
  <si>
    <t>Total pasivos corrientes</t>
  </si>
  <si>
    <t>Total pasivos no corrientes</t>
  </si>
  <si>
    <t>Total pasivos</t>
  </si>
  <si>
    <t>Total activos netos/patrimonio</t>
  </si>
  <si>
    <t xml:space="preserve"> (Valores en RD$)</t>
  </si>
  <si>
    <t>Estado de Rendimiento Financiero</t>
  </si>
  <si>
    <t>Total ingresos</t>
  </si>
  <si>
    <t>Sueldos, salarios y beneficios a empleados</t>
  </si>
  <si>
    <t>Suministros y material para consumo</t>
  </si>
  <si>
    <t>Otros gastos</t>
  </si>
  <si>
    <t>Gastos financieros</t>
  </si>
  <si>
    <t>Total gastos</t>
  </si>
  <si>
    <t>Resultado del período (ahorro / desahorro)</t>
  </si>
  <si>
    <t>(Valores en RD$)</t>
  </si>
  <si>
    <t>Estado de Flujo de Efectivo</t>
  </si>
  <si>
    <t>Flujo de efectivo procedentes de actividades operativas</t>
  </si>
  <si>
    <t>Pagos a proveedores</t>
  </si>
  <si>
    <t>Otros pagos</t>
  </si>
  <si>
    <t>Flujos de efectivo netos de las actividades de operación</t>
  </si>
  <si>
    <t>Efectivo y equivalentes al efectivo al final del periodo</t>
  </si>
  <si>
    <t>Pagos a los trabajadores o en beneficio de ellos</t>
  </si>
  <si>
    <t xml:space="preserve">Incremento/(Disminución) neta en el efectivo y equivalentes al efectivo </t>
  </si>
  <si>
    <t>Efectivo y equivalentes al efectivo al principio del periodo</t>
  </si>
  <si>
    <t>Pasivos</t>
  </si>
  <si>
    <t xml:space="preserve">Resultados positivos (ahorro)/negativo (desahorro) </t>
  </si>
  <si>
    <t>Resultado acumulado</t>
  </si>
  <si>
    <t>Concepto</t>
  </si>
  <si>
    <t>Descripción</t>
  </si>
  <si>
    <t>Total</t>
  </si>
  <si>
    <t>Descripcion</t>
  </si>
  <si>
    <t>Banco</t>
  </si>
  <si>
    <t>Banreservas</t>
  </si>
  <si>
    <t>TOTAL</t>
  </si>
  <si>
    <t xml:space="preserve">Flujos de efectivo netos por las actividades de inversión </t>
  </si>
  <si>
    <t>Hospital Municipal Hondo Valle</t>
  </si>
  <si>
    <t xml:space="preserve">Cuenta Fondos Reponibles              </t>
  </si>
  <si>
    <t>Cuenta Venta de servicio</t>
  </si>
  <si>
    <t>Caja</t>
  </si>
  <si>
    <t>Pasivos Corrientes</t>
  </si>
  <si>
    <t xml:space="preserve">Pasivos no corrientes </t>
  </si>
  <si>
    <t xml:space="preserve">Estado Comparativo de los Importes Presupuestados y Realizados </t>
  </si>
  <si>
    <t>Presupuesto sobre la Base de Efectivo</t>
  </si>
  <si>
    <t>(Clasificación de Ingresos y Gastos por Objeto)</t>
  </si>
  <si>
    <t>Presupuesto Reformado (A)</t>
  </si>
  <si>
    <t>Presupuesto Ejecutado (B)</t>
  </si>
  <si>
    <t>Variación (D=A-B)</t>
  </si>
  <si>
    <t>Ingresos totales</t>
  </si>
  <si>
    <t>Transferencias</t>
  </si>
  <si>
    <t>Otros ingresos</t>
  </si>
  <si>
    <t>Gastos totales</t>
  </si>
  <si>
    <t>Remuneraciones y contribuciones</t>
  </si>
  <si>
    <t>Contratación de servicios</t>
  </si>
  <si>
    <t>Materiales y suministros</t>
  </si>
  <si>
    <t>Bienes muebles, inmuebles e intangibles</t>
  </si>
  <si>
    <t>Firma de la Directora</t>
  </si>
  <si>
    <t xml:space="preserve">  Firma de la Administradora</t>
  </si>
  <si>
    <t>Firma del Contralor</t>
  </si>
  <si>
    <t xml:space="preserve"> Firma del Contador</t>
  </si>
  <si>
    <t>Otros cobros (nota 13)</t>
  </si>
  <si>
    <t>Las notas del 7 al 18 son parte integral de estos estados</t>
  </si>
  <si>
    <t>Disponibilidad interna</t>
  </si>
  <si>
    <t>Patrimonio</t>
  </si>
  <si>
    <t>Balance general</t>
  </si>
  <si>
    <t>Ingresos (Nota 7)</t>
  </si>
  <si>
    <t>Gastos (Notas  8,9 10)</t>
  </si>
  <si>
    <t>Total pasivos y activos netos/patrimonio</t>
  </si>
  <si>
    <t xml:space="preserve">Efectivo y equivalente de efectivo (Nota 7) </t>
  </si>
  <si>
    <t>Activos Netos/Patrimonio (Nota 12)</t>
  </si>
  <si>
    <t>ARS GMA</t>
  </si>
  <si>
    <t>NOTAS A LOS ESTADOS FINANCIEROS</t>
  </si>
  <si>
    <t>Efectivo y equivalentes de efectivo (Nota 7)</t>
  </si>
  <si>
    <t>Inventarios (Nota 8)</t>
  </si>
  <si>
    <t>Alimentos y bebidas para personas y animales</t>
  </si>
  <si>
    <t>Materiales para limpieza</t>
  </si>
  <si>
    <t>Útiles de escritorio, oficina informática y enseñanza</t>
  </si>
  <si>
    <t>Retenciones y acumulaciones por pagar (Nota 12)</t>
  </si>
  <si>
    <t>Impuestos y retenciones a pagar a corto plazo sujetos a depuración</t>
  </si>
  <si>
    <t>Ajuste por reexpresión de resultados acumulados de ejercicios anteriores</t>
  </si>
  <si>
    <t>Depreciaciones de equipos y mobiliario de oficina y alojamiento</t>
  </si>
  <si>
    <t>Comisiones por servicios financieros</t>
  </si>
  <si>
    <t>Hospital  Municipal de Hondo Valle</t>
  </si>
  <si>
    <t>102-000559-6 - Cuenta venta de servicio - Cuenta corriente</t>
  </si>
  <si>
    <t>3260000455 - Cuenta Anticipo financiero - Cuenta Corriente</t>
  </si>
  <si>
    <t>Cuentas por cobrar (Nota 9)</t>
  </si>
  <si>
    <t>ARS Senma</t>
  </si>
  <si>
    <t>Propiedad, Planta y equipos neto (Nota 10)</t>
  </si>
  <si>
    <t>Mobiliario y Equipos 
de Oficina</t>
  </si>
  <si>
    <t>Equipos de Transporte 
y Otros</t>
  </si>
  <si>
    <t>Edificaciones y Componentes</t>
  </si>
  <si>
    <t>Maquinarias y Equipos</t>
  </si>
  <si>
    <t>Construcciones en Proceso</t>
  </si>
  <si>
    <t>Terreno</t>
  </si>
  <si>
    <t>Infraestructura</t>
  </si>
  <si>
    <t>Adiciones</t>
  </si>
  <si>
    <t>Superávit revaluación</t>
  </si>
  <si>
    <t>Retiros</t>
  </si>
  <si>
    <t>Otros</t>
  </si>
  <si>
    <t>Saldo al Final del Periodo</t>
  </si>
  <si>
    <t>Depreciación acumulada al inicio del Período</t>
  </si>
  <si>
    <t>Cargo del período</t>
  </si>
  <si>
    <t>Saldo al final del período</t>
  </si>
  <si>
    <t>Propiedad, Planta y Equipo (Nota 10)</t>
  </si>
  <si>
    <t>CODIGO</t>
  </si>
  <si>
    <t xml:space="preserve">FECHA DE  RECEPCION </t>
  </si>
  <si>
    <t>DESCRIPCION DEL ACTIVO</t>
  </si>
  <si>
    <t>MARCA</t>
  </si>
  <si>
    <t>MODELO</t>
  </si>
  <si>
    <t>TIPO DE BIEN</t>
  </si>
  <si>
    <t>RAZON DE ADQUISICION</t>
  </si>
  <si>
    <t>SUPLIDOR</t>
  </si>
  <si>
    <t>PROCESO/ ORDEN DE COMPRA</t>
  </si>
  <si>
    <t>CONDUCE</t>
  </si>
  <si>
    <t>NO. FACTURA</t>
  </si>
  <si>
    <t>FECHA DE FACTURA</t>
  </si>
  <si>
    <t>COSTO DE ADQUISICION</t>
  </si>
  <si>
    <t>SRSEV-314-00264</t>
  </si>
  <si>
    <t>UPS  COLOR NEGRO</t>
  </si>
  <si>
    <t>FORZA</t>
  </si>
  <si>
    <t>250WATLS NT-5110</t>
  </si>
  <si>
    <t>MUEBLES</t>
  </si>
  <si>
    <t>COMPRA MENOR</t>
  </si>
  <si>
    <t>PAPELERIA INDUSTRIAL FRANCISCO SRL</t>
  </si>
  <si>
    <t>ADQUIRIDO</t>
  </si>
  <si>
    <t>B1500000061</t>
  </si>
  <si>
    <t>SRSEV-314-00266</t>
  </si>
  <si>
    <t>CPU</t>
  </si>
  <si>
    <t>DELL</t>
  </si>
  <si>
    <t>REFURBISHED</t>
  </si>
  <si>
    <t>SRSEV-314-00268</t>
  </si>
  <si>
    <t>SRSEV-314-00269</t>
  </si>
  <si>
    <t>SRSEV-314-00261</t>
  </si>
  <si>
    <t>SRSEV-314-00262</t>
  </si>
  <si>
    <t>SRSEV-314-00263</t>
  </si>
  <si>
    <t>SRSEV-314-00253</t>
  </si>
  <si>
    <t>SILLA DE VISITA</t>
  </si>
  <si>
    <t>N/A</t>
  </si>
  <si>
    <t xml:space="preserve">LIBRERÍA LA FUENTE Y MISCELANEAS </t>
  </si>
  <si>
    <t>B1500004084</t>
  </si>
  <si>
    <t>SRSEV-314-00254</t>
  </si>
  <si>
    <t>SILLON EJECUTIVO</t>
  </si>
  <si>
    <t>SRSEV-314-00255</t>
  </si>
  <si>
    <t>SILLON PARA SECRETARIA</t>
  </si>
  <si>
    <t>SRSEV-314-00256</t>
  </si>
  <si>
    <t>IMPRESORA</t>
  </si>
  <si>
    <t>EPSON</t>
  </si>
  <si>
    <t>ECOTANK L3250</t>
  </si>
  <si>
    <t>SRSEV-314-00258</t>
  </si>
  <si>
    <t>ESCRITORIO EN MADERA</t>
  </si>
  <si>
    <t>SRSEV-314-00260</t>
  </si>
  <si>
    <t>IMPRESORA MULTIFUNCIONAL</t>
  </si>
  <si>
    <t>B1500000060</t>
  </si>
  <si>
    <t>SRSEV-314-00274</t>
  </si>
  <si>
    <t xml:space="preserve">LAPTOP </t>
  </si>
  <si>
    <t>LENOVO</t>
  </si>
  <si>
    <t>INTEL CELERON</t>
  </si>
  <si>
    <t>B150000062</t>
  </si>
  <si>
    <t>SRSEV-314-00259</t>
  </si>
  <si>
    <t>TELEVISION LED</t>
  </si>
  <si>
    <t xml:space="preserve">TECNOMASTER </t>
  </si>
  <si>
    <t>CH50G7US 50 K</t>
  </si>
  <si>
    <t>B1500035197</t>
  </si>
  <si>
    <t>SRSEV-314-00273</t>
  </si>
  <si>
    <t>B1500004534</t>
  </si>
  <si>
    <t>SRSEV-314-00275</t>
  </si>
  <si>
    <t>SILLA SECRETARIA</t>
  </si>
  <si>
    <t>RUDO</t>
  </si>
  <si>
    <t>A&amp;J -ENCARNACION</t>
  </si>
  <si>
    <t>B1500000046</t>
  </si>
  <si>
    <t>SRSEV-314-00276</t>
  </si>
  <si>
    <t>SRSEV-314-00277</t>
  </si>
  <si>
    <t>SILLA EJECUTIVA</t>
  </si>
  <si>
    <t>Cuentas por pagar a corto plazo (nota11)</t>
  </si>
  <si>
    <t>Cuentas por pagar a corto plazo (Nota 11)</t>
  </si>
  <si>
    <t>SERVICIO REGIONAL DE SALUD</t>
  </si>
  <si>
    <t>DIRECCIÓN DE FISCALIZACIÓN Y CONTROL</t>
  </si>
  <si>
    <t>ESTABLECIMIENTO:HOSPITAL MUNICIPAL HONDO VALLE</t>
  </si>
  <si>
    <t>Revisado por</t>
  </si>
  <si>
    <t xml:space="preserve">Aprobado por:  </t>
  </si>
  <si>
    <t>Directora</t>
  </si>
  <si>
    <t>Proveedores</t>
  </si>
  <si>
    <t>Resultados acumulados  (Nota 13)</t>
  </si>
  <si>
    <t>Transferencias y Donaciones (Nota 14)</t>
  </si>
  <si>
    <t>Transferencias corrientes por venta de servicio</t>
  </si>
  <si>
    <t>Sueldos, salarios y beneficios a empleados (Nota 15)</t>
  </si>
  <si>
    <t>Medicamentos y materiales medico quiruricos</t>
  </si>
  <si>
    <t>Resultados del ejercicio</t>
  </si>
  <si>
    <t>Transferencias corrientes anticipo financiero</t>
  </si>
  <si>
    <t>Ingresos (Nota 14)</t>
  </si>
  <si>
    <t>Gastos (Nota 15)</t>
  </si>
  <si>
    <t>Suministros y materiales para consumo (Nota 16)</t>
  </si>
  <si>
    <t>Gasto de depreciacion y amortizacion (Nota 17)</t>
  </si>
  <si>
    <t>Otros gastos (Nota 18)</t>
  </si>
  <si>
    <t>Gastos financieros (Nota 19)</t>
  </si>
  <si>
    <t>En caja</t>
  </si>
  <si>
    <t>Las notas del 7 al 19 son parte integral de estos estados</t>
  </si>
  <si>
    <t>ARS senasa sub-sidiado</t>
  </si>
  <si>
    <t>COMPRENSOR</t>
  </si>
  <si>
    <t>ARS senasa contributivo</t>
  </si>
  <si>
    <t>Aprovisionamiento de incentivo</t>
  </si>
  <si>
    <t>Venta de servicios</t>
  </si>
  <si>
    <t>% de Varia Ejecución (C=B/A)</t>
  </si>
  <si>
    <r>
      <rPr>
        <b/>
        <sz val="11"/>
        <color rgb="FF231F20"/>
        <rFont val="Times New Roman"/>
        <family val="1"/>
      </rPr>
      <t>Resultado financiero (1-2)</t>
    </r>
  </si>
  <si>
    <t>Nota #1 Entidad económica</t>
  </si>
  <si>
    <t xml:space="preserve">Nota #2 Base de presentación </t>
  </si>
  <si>
    <t>Los Estados Financieros han sido preparados de conformidad con las Normas Internacionales de Contabilidad del Sector Público (NICSP), adoptadas por la Dirección General de Contabilidad Gubernamental de la República Dominicana (Digecog).</t>
  </si>
  <si>
    <t>El Hospital Municipal de  Hondo Valle presenta su presupuesto aprobado según la base contable de efectivo y los Estados Financieros sobre  la base de acumulación (o devengo) conforme a las estipulaciones d las NICESP 24 “Presentación d Información del Presupuesto en los Estados Financieros”.</t>
  </si>
  <si>
    <t>El presupuesto se aprueba según la base contable    de efectivo siguiendo una clasificación de pago por funciones. El presupuesto aprobado cubre el periodo fiscal que va desde el 1ro.,  de enero hasta el 31 de diciembre de 2023 y es incluido como información suplementaria en los Estados Financieros y sus Notas.</t>
  </si>
  <si>
    <t xml:space="preserve">Nota # 3 Moneda funcional y de presentación </t>
  </si>
  <si>
    <t>Nota #4 Uso de estimados y Juicios</t>
  </si>
  <si>
    <t xml:space="preserve"> </t>
  </si>
  <si>
    <t>Medicion de Valores Razonables</t>
  </si>
  <si>
    <t>Los valores se clasifican en niveles distintos dentro de una jerarquía como sigue:</t>
  </si>
  <si>
    <t>Nivel 1: Precios (no-ajustados) en mercados activos para activos o pasivos idénticos,</t>
  </si>
  <si>
    <t>Nivel 3: Datos para el activo o pasivo que no se basan en datos de mercados observables (variables no observables).</t>
  </si>
  <si>
    <t>Nota #5 Base de medición</t>
  </si>
  <si>
    <t>Los Estados Financieros se elaboran sobre la base del costo histórico, a excepción de los terrenos y edificios los cuales son valuados mediante tasaciones realizadas por un experto externo.</t>
  </si>
  <si>
    <t>Nota#6 Resumen de Políticas Contables significativas</t>
  </si>
  <si>
    <t>Aquí se detalla todo lo relacionado con las principales Políticas Contables significativas como podría ser, sin que esta enumeración se considere limitativa.</t>
  </si>
  <si>
    <t>Inventarios de materiales de oficina</t>
  </si>
  <si>
    <t>Indicar si la medición es al menor entre el costo y el valor neto de realización y que método de valuación utiliza.</t>
  </si>
  <si>
    <t xml:space="preserve">Cuentas por cobrar y por pagar </t>
  </si>
  <si>
    <t>Los pasivos son reconocidos cuando se ha recibido el bien o servicio que los genera, independientemente del momento en el que se realiza el pago.</t>
  </si>
  <si>
    <t xml:space="preserve">Los pasivos son dados de baja cuando los compromisos son saldados o expira el compromiso. </t>
  </si>
  <si>
    <t>Propiedad, mobiliario y equipos</t>
  </si>
  <si>
    <t xml:space="preserve">Reconocimiento y medición </t>
  </si>
  <si>
    <t>Las partidas de mobiliarios y equipos son medidas al costo de adquisición menos la depreciación acumulada y pérdidas por deterioro.</t>
  </si>
  <si>
    <t>Si partes significativas de un elemento de mobiliarios y equipos tiene vida útil diferente, se contabiliza como elementos separados de mobiliarios y equipos.</t>
  </si>
  <si>
    <t>Cualquier ganancia o pérdida procedente de la disposición de un elemento de mobiliarios y equipos (calculada como la diferencia entre el valor obtenido de la disposición y el valor en libros del activo) se reconoce en resultados.</t>
  </si>
  <si>
    <t xml:space="preserve"> Costos posteriores</t>
  </si>
  <si>
    <t>Los desembolsos posteriores se capitalizan solo si es probable que El Hospital Municipal de Hondo Valle reciba los beneficios económicos futuros asociados con los costos. Las reparaciones y mantenimientos continuos se registran como gastos en resultados cuando se incurren.</t>
  </si>
  <si>
    <t>Depreciación</t>
  </si>
  <si>
    <t>La depreciación se calcula sobre el monto depreciable, que corresponde al costo de un activo u otro monto que se sustituye por el costo menos su valor residual.</t>
  </si>
  <si>
    <t>La depreciación es reconocida en resultados con base en el método de línea recta sobre las vidas útiles estimadas de cada parte de una partida de mobiliarios y equipos, puesto que estas reflejan con mayor exactitud el patrón de consumo esperado de los beneficios económicos futuros relacionados con el activo.</t>
  </si>
  <si>
    <t>Los elementos de mobiliarios y equipos se deprecian desde la fecha en la que estén instalados y listos para su uso o en el caso de activos construidos internamente, desde la fecha que el activo esté completado y en condiciones de ser usado.</t>
  </si>
  <si>
    <t>El estimado de vidas útiles de los mobiliarios y equipos, es como sigue:</t>
  </si>
  <si>
    <t xml:space="preserve">                                                                        Años de</t>
  </si>
  <si>
    <r>
      <t xml:space="preserve">           </t>
    </r>
    <r>
      <rPr>
        <u/>
        <sz val="12"/>
        <color rgb="FF000000"/>
        <rFont val="Arial"/>
        <family val="2"/>
      </rPr>
      <t>Tipo de Activo</t>
    </r>
    <r>
      <rPr>
        <sz val="12"/>
        <color rgb="FF000000"/>
        <rFont val="Arial"/>
        <family val="2"/>
      </rPr>
      <t xml:space="preserve">                                     Vida Útil</t>
    </r>
  </si>
  <si>
    <t xml:space="preserve">       Mobiliarios y equipos                                   4-10</t>
  </si>
  <si>
    <t>Los métodos de depreciación, las vidas útiles y los valores residuales son revisados anualmente y se ajustan si es necesario.</t>
  </si>
  <si>
    <t xml:space="preserve">Desembolsos posteriores </t>
  </si>
  <si>
    <t>Los desembolsos posteriores son capitalizados solo cuando aumentan los beneficios económicos futuros incorporados en el activo específico relacionado con dichos desembolsos.</t>
  </si>
  <si>
    <t xml:space="preserve">Amortización </t>
  </si>
  <si>
    <t>La amortización se calcula sobre el monto depreciable, que corresponde al costo de un activo menos su valor residual.</t>
  </si>
  <si>
    <t>La amortización es reconocida en el resultado sobre la base del método de línea recta.</t>
  </si>
  <si>
    <t>La vida útil estimada de las licencias, programas y software abarca un período de 5 a 10 años.</t>
  </si>
  <si>
    <t>El método de amortización, la vida útil y el valor residual son revisados anualmente, si existe evidencia de algún cambio y se ajustan, si es necesario.</t>
  </si>
  <si>
    <t xml:space="preserve">La emisión y aprobación final de los Estados Financieros debe ser autorizada por el funcionario
 de más alto nivel </t>
  </si>
  <si>
    <t>Los Estados Financieros están presentados en pesos dominicanos (RD$) moneda de curso legal 
en República Dominicana.</t>
  </si>
  <si>
    <t>La preparación de los Estados Financieros de conormidad con las NICSP, requiere que la 
administración realice juicios estimaciones y supuestos que afectan la aplicación de las Políticas Contable y los montos de activos, pasivos, ingresos y gastos reportados. Los resultados reales pueden diferir de estas estimaciones.</t>
  </si>
  <si>
    <t>La entidad cuenta con un marco de control establecido en relación con el cálculo de los valores 
razonables y tiene la responsabilidad general por la supervisión de todas las mediciones significativas de este, incluyendo los de Niveles 3.</t>
  </si>
  <si>
    <t>Cuando se mide el valor razonable de un activo o pasivo, El Hospital Municipal Municipal de Hondo 
Valle utiliza siempre que sea posible, precios cotizados en un mercado activo.</t>
  </si>
  <si>
    <t>Si el mercado para un activo o pasivo no es activo, la entidad establecerá el valor razonable 
utilizando una técnica de valoración. Con ésta se busca establecer cuál será el precio de una transacción realizada a la fecha de medición.</t>
  </si>
  <si>
    <t>Nivel 2: Datos diferentes de los precios cotizados incluidos en el Nivel 1 que sean observados para
 el activo o pasivo, ya sea directa (precios) o indirectamente (derivados de los precios).</t>
  </si>
  <si>
    <t>Si las variables usadas para medir el valor razonable de un activo o pasivo   pueden clasificarse en 
niveles distintos de la jerarquía del valor razonable, entonces la medición se clasifica en su totalidad en el mismo nivel de la jerarquía que la variable de nivel más bajo que sea significativa para la medición total.</t>
  </si>
  <si>
    <t>El Hospital Municipal de Hondo Valle reconoce las transferencias entre los niveles de la jerarquía 
del valor razonable al final del periodo sobre el que se informa durante el que ocurrió el cambio.</t>
  </si>
  <si>
    <t>PERIODO</t>
  </si>
  <si>
    <t>Enero</t>
  </si>
  <si>
    <t>Febrero</t>
  </si>
  <si>
    <t>Marzo</t>
  </si>
  <si>
    <t>Abril</t>
  </si>
  <si>
    <t>Mayo</t>
  </si>
  <si>
    <t>Junio</t>
  </si>
  <si>
    <t>Julio</t>
  </si>
  <si>
    <t>Agosto</t>
  </si>
  <si>
    <t>Septiembre</t>
  </si>
  <si>
    <t>Octubre</t>
  </si>
  <si>
    <t>Noviembre</t>
  </si>
  <si>
    <t>Diciembre</t>
  </si>
  <si>
    <t>Odontologia</t>
  </si>
  <si>
    <t>Gasto de depreciación y amortización</t>
  </si>
  <si>
    <t>Ingresos por venta de servicios</t>
  </si>
  <si>
    <t>Ingresos por anticipo financiero</t>
  </si>
  <si>
    <t xml:space="preserve">Cobros de subvenciones, transferencias, y otras asignaciones </t>
  </si>
  <si>
    <t>Pagos y obligaciones no reportados</t>
  </si>
  <si>
    <t>Prestaciones laborales</t>
  </si>
  <si>
    <t>Viatico</t>
  </si>
  <si>
    <t>Aporte SNS (Nomina)</t>
  </si>
  <si>
    <t>Otros aportes (medicamentos)</t>
  </si>
  <si>
    <t>Porte Nomina (SNS)</t>
  </si>
  <si>
    <t>Aporte medicamentos (SNS)</t>
  </si>
  <si>
    <t>DETALLE DELAS CUENTAS POR COBRAR 2025</t>
  </si>
  <si>
    <t>ARS SENASA
CONTRIBUTIVO</t>
  </si>
  <si>
    <t>ARS SENASA
SUB-SIDIADO</t>
  </si>
  <si>
    <t>AL 31/12/2024</t>
  </si>
  <si>
    <t>PAGOS</t>
  </si>
  <si>
    <t>DEUDA
 FACTURADA</t>
  </si>
  <si>
    <t>DEUDA
 FACTURADA2</t>
  </si>
  <si>
    <t>DEUDA
 FACTURADA23</t>
  </si>
  <si>
    <t>PAGOS2</t>
  </si>
  <si>
    <t>Total2</t>
  </si>
  <si>
    <t>PAGOS24</t>
  </si>
  <si>
    <t>Total25</t>
  </si>
  <si>
    <t>ARS SENASA
SEMMA</t>
  </si>
  <si>
    <t>DEUDA
 FACTURADA232</t>
  </si>
  <si>
    <t>PAGOS243</t>
  </si>
  <si>
    <t>Total254</t>
  </si>
  <si>
    <t>ARS SENASA
GMA</t>
  </si>
  <si>
    <t>DEUDA
 FACTURADA2322</t>
  </si>
  <si>
    <t>PAGOS2433</t>
  </si>
  <si>
    <t>Total2544</t>
  </si>
  <si>
    <t>TOTAL GENERAL DE GASTOS</t>
  </si>
  <si>
    <t>Laboratorio clinico</t>
  </si>
  <si>
    <t>Propiedad, planta y equipos Neto (2025)</t>
  </si>
  <si>
    <t>Costos de adquisicion (2024)</t>
  </si>
  <si>
    <t>COMPUTADORA</t>
  </si>
  <si>
    <t>TECNOLOGICO</t>
  </si>
  <si>
    <t>B1500000078</t>
  </si>
  <si>
    <t>UPS</t>
  </si>
  <si>
    <t>ARCHIVO DE TRES GAVETAS</t>
  </si>
  <si>
    <t>MOBILIARIO OFICINA</t>
  </si>
  <si>
    <t>A&amp;J ENCARNACION</t>
  </si>
  <si>
    <t>B1500000144</t>
  </si>
  <si>
    <t>AIRE ACONDICIONADO</t>
  </si>
  <si>
    <t>AMERICAN 24VTW</t>
  </si>
  <si>
    <t>EQUIPO CLIMATIZACION</t>
  </si>
  <si>
    <t>B1500000135</t>
  </si>
  <si>
    <t>AMERICAN 12VTW</t>
  </si>
  <si>
    <t>B1500000136</t>
  </si>
  <si>
    <t>211-Remuneraciones</t>
  </si>
  <si>
    <t>212-Sobresueldos</t>
  </si>
  <si>
    <t>231-Alimentos y bebidas para personas y animales consumidos</t>
  </si>
  <si>
    <t>232-Textiles y vestuarios</t>
  </si>
  <si>
    <t>233-Productos de papel y carton</t>
  </si>
  <si>
    <t>234-Productos farmaceuticos</t>
  </si>
  <si>
    <t>235-Productos de Cuero, Caucho y Plásticos</t>
  </si>
  <si>
    <t>237-Combustibles, Lubricantes, Productos Químicos y Conexos</t>
  </si>
  <si>
    <t>239-Productos y Útiles Varios</t>
  </si>
  <si>
    <t>221-Servicios Básicos</t>
  </si>
  <si>
    <t>222-Publicidad Impresión y Encuadernación</t>
  </si>
  <si>
    <t>223-Viáticos</t>
  </si>
  <si>
    <t>224-Trasporte y almacenaje</t>
  </si>
  <si>
    <t>225-Alquileres y Rentas</t>
  </si>
  <si>
    <t>227-Servicios de Conservación, Reparaciones Menores e Instalaciones Temporales</t>
  </si>
  <si>
    <t>228-Otros Servicios No Personales</t>
  </si>
  <si>
    <t>229-Otras contrataciones</t>
  </si>
  <si>
    <t>Donaciones (Medicamentos)</t>
  </si>
  <si>
    <t xml:space="preserve">Efectivo en caja </t>
  </si>
  <si>
    <t>HOSPITAL MUNICIPAL HONDO VALLE</t>
  </si>
  <si>
    <t xml:space="preserve">ADICIONES </t>
  </si>
  <si>
    <t>Encargado proteccion de bienes</t>
  </si>
  <si>
    <t>______________________________________________</t>
  </si>
  <si>
    <t>Propiedad planta y equipos</t>
  </si>
  <si>
    <t>La diferencia entre el efectivo caja y banco y el flujo del efectivo se debe al no pago de retenciones realizada a proveedores por un monto de RD$5,555.88</t>
  </si>
  <si>
    <t>Un detalle de Propiedad, Planta y equipos neto al 31 octubre del 2025 es como sigue:</t>
  </si>
  <si>
    <t>AL 30 DE NOVIEMBRE 2025</t>
  </si>
  <si>
    <t>Un detalle de Efectivo y equivalentes de efectivo al 30 de noviembre del 2025 es como sigue:</t>
  </si>
  <si>
    <t>Un detalle de Inventarios al 30 de noviembre del 2025 es como sigue:</t>
  </si>
  <si>
    <t>Un detalle de Cuentas por cobrar al 30 de noviembre del 2025 es como sigue:</t>
  </si>
  <si>
    <t>Un detalle de Cuentas por pagar a corto plazo al 30 de noviembre del 2025 es como sigue:</t>
  </si>
  <si>
    <t>Un detalle de Retenciones y acumulaciones por pagar al 30 de noviembre 2025 es como sigue:</t>
  </si>
  <si>
    <t>Un detalle de Resultados acumulados  al 30 de noviembre 2025 es como sigue:</t>
  </si>
  <si>
    <t>Un detalle de Transferencias y Donaciones al 30 de noviembre 2025 es como sigue:</t>
  </si>
  <si>
    <t>Un detalle de Sueldos, salarios y beneficios a empleados al 30 de noviembre 2025 es como sigue:</t>
  </si>
  <si>
    <t>Un detalle de Suministros y materiales para consumo al 30 de noviembre 2025 es como sigue:</t>
  </si>
  <si>
    <t>Un detalle de Gasto de depreciacion y amortizacion al 30 de noviembre 2025 es como sigue:</t>
  </si>
  <si>
    <t>Un detalle de Otros gastos al 30 de noviembre 2025 es como sigue:</t>
  </si>
  <si>
    <t>Un detalle de Gastos financieros al 30 de noviembre 2025 es como sigue:</t>
  </si>
  <si>
    <r>
      <rPr>
        <b/>
        <sz val="12"/>
        <color theme="1"/>
        <rFont val="Garamond"/>
        <family val="1"/>
      </rPr>
      <t>Idelfonso Montero                   Dra. Mariolys A. Beriguete Encarnacion
Soporte tecnico</t>
    </r>
    <r>
      <rPr>
        <sz val="12"/>
        <color theme="1"/>
        <rFont val="Garamond"/>
        <family val="1"/>
      </rPr>
      <t xml:space="preserve">                                 Directora</t>
    </r>
  </si>
  <si>
    <t>La diferencia entre el efectivo caja y banco y el flujo del efectivo se debe al no pago de retenciones realizada a proveedores por un monto de RD$</t>
  </si>
  <si>
    <t xml:space="preserve">El Hospital Municipal de Hondo Valle (HMHV) somos una organización estatal o pública, articulada
 en forma de red por niveles de complejidad,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La Regional VI de Salud El Valle está formada por tres provincias, Azua, San Juan y Elías Piña, representada cada una de ellas por una Gerencia de Área Elias Piña, convirtiéndose en una institución prestadora de servicios de salud a través de la estructura de la red y contratos con otros prestadores de servicios.
Hospital Municipal de Hondo Valle tiene su domicilio en la Calle Duarte No.33 de la Provincia de Elias Piña, R.D. al 30 de noviembre del 2025, el funcionario que está a cargo del Hospital Municipal de Hondo Valle es:
 Nombre                                             Cargo                           
 Dra. Benita Diaz Montero                      Directora
</t>
  </si>
  <si>
    <t>Dra. Mariolys A. Beriguete Encarnacion</t>
  </si>
  <si>
    <t>Idelfonso Montero</t>
  </si>
  <si>
    <t>Soporte Tecnico y Financiero</t>
  </si>
  <si>
    <t>El movimiento de la propiedad, planta y equipos y depreciación acumulada al 30 de noviembre  del 2025 es como sigue:</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</si>
</sst>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8" formatCode="&quot;$&quot;#,##0.00;[Red]\-&quot;$&quot;#,##0.00"/>
    <numFmt numFmtId="44" formatCode="_-&quot;$&quot;* #,##0.00_-;\-&quot;$&quot;* #,##0.00_-;_-&quot;$&quot;* &quot;-&quot;??_-;_-@_-"/>
    <numFmt numFmtId="43" formatCode="_-* #,##0.00_-;\-* #,##0.00_-;_-* &quot;-&quot;??_-;_-@_-"/>
    <numFmt numFmtId="164" formatCode="_(&quot;$&quot;* #,##0.00_);_(&quot;$&quot;* \(#,##0.00\);_(&quot;$&quot;* &quot;-&quot;??_);_(@_)"/>
    <numFmt numFmtId="165" formatCode="_(* #,##0.00_);_(* \(#,##0.00\);_(* &quot;-&quot;??_);_(@_)"/>
    <numFmt numFmtId="166" formatCode="_-* #,##0.00\ _€_-;\-* #,##0.00\ _€_-;_-* &quot;-&quot;??\ _€_-;_-@_-"/>
    <numFmt numFmtId="167" formatCode="_-* #,##0\ _€_-;\-* #,##0\ _€_-;_-* &quot;-&quot;??\ _€_-;_-@_-"/>
    <numFmt numFmtId="168" formatCode="###0;###0"/>
    <numFmt numFmtId="169" formatCode="###0.0;###0.0"/>
    <numFmt numFmtId="170" formatCode="_([$$-1C0A]* #,##0.00_);_([$$-1C0A]* \(#,##0.00\);_([$$-1C0A]* &quot;-&quot;??_);_(@_)"/>
    <numFmt numFmtId="171" formatCode="_(&quot;RD$&quot;* #,##0.00_);_(&quot;RD$&quot;* \(#,##0.00\);_(&quot;RD$&quot;* &quot;-&quot;??_);_(@_)"/>
    <numFmt numFmtId="172" formatCode="#,##0.00;[Red]#,##0.00"/>
    <numFmt numFmtId="173" formatCode="#,##0.00_ ;\-#,##0.00\ "/>
  </numFmts>
  <fonts count="95" x14ac:knownFonts="1">
    <font>
      <sz val="11"/>
      <color theme="1"/>
      <name val="Calibri"/>
      <family val="2"/>
      <scheme val="minor"/>
    </font>
    <font>
      <b/>
      <sz val="9"/>
      <color rgb="FF231F20"/>
      <name val="Times New Roman"/>
      <family val="1"/>
    </font>
    <font>
      <sz val="12"/>
      <color theme="1"/>
      <name val="Calibri"/>
      <family val="2"/>
      <scheme val="minor"/>
    </font>
    <font>
      <sz val="12"/>
      <color rgb="FF231F20"/>
      <name val="Times New Roman"/>
      <family val="1"/>
    </font>
    <font>
      <sz val="11"/>
      <color theme="1"/>
      <name val="Calibri"/>
      <family val="2"/>
      <scheme val="minor"/>
    </font>
    <font>
      <b/>
      <sz val="11"/>
      <color theme="1"/>
      <name val="Calibri"/>
      <family val="2"/>
      <scheme val="minor"/>
    </font>
    <font>
      <sz val="11"/>
      <color indexed="8"/>
      <name val="Calibri"/>
      <family val="2"/>
    </font>
    <font>
      <b/>
      <sz val="12"/>
      <color theme="1"/>
      <name val="Times New Roman"/>
      <family val="1"/>
    </font>
    <font>
      <sz val="12"/>
      <color theme="1"/>
      <name val="Times New Roman"/>
      <family val="1"/>
    </font>
    <font>
      <sz val="11"/>
      <color theme="1"/>
      <name val="Times New Roman"/>
      <family val="1"/>
    </font>
    <font>
      <b/>
      <sz val="12"/>
      <color rgb="FF231F20"/>
      <name val="Times New Roman"/>
      <family val="1"/>
    </font>
    <font>
      <b/>
      <sz val="11"/>
      <color theme="1"/>
      <name val="Times New Roman"/>
      <family val="1"/>
    </font>
    <font>
      <sz val="11"/>
      <color rgb="FF000000"/>
      <name val="Times New Roman"/>
      <family val="1"/>
    </font>
    <font>
      <b/>
      <sz val="12"/>
      <color theme="1"/>
      <name val="Calibri"/>
      <family val="2"/>
      <scheme val="minor"/>
    </font>
    <font>
      <sz val="10"/>
      <name val="Arial"/>
      <family val="2"/>
    </font>
    <font>
      <sz val="10"/>
      <color rgb="FF231F20"/>
      <name val="Times New Roman"/>
      <family val="1"/>
    </font>
    <font>
      <sz val="9"/>
      <color rgb="FF231F20"/>
      <name val="Times New Roman"/>
      <family val="1"/>
    </font>
    <font>
      <sz val="11"/>
      <color rgb="FF000000"/>
      <name val="Calibri"/>
      <family val="2"/>
    </font>
    <font>
      <sz val="11"/>
      <name val="Times New Roman"/>
      <family val="1"/>
    </font>
    <font>
      <u val="singleAccounting"/>
      <sz val="11"/>
      <name val="Times New Roman"/>
      <family val="1"/>
    </font>
    <font>
      <sz val="12"/>
      <color theme="1"/>
      <name val="Arial"/>
      <family val="2"/>
    </font>
    <font>
      <b/>
      <sz val="12"/>
      <color theme="1"/>
      <name val="Arial"/>
      <family val="2"/>
    </font>
    <font>
      <b/>
      <sz val="9"/>
      <color indexed="81"/>
      <name val="Tahoma"/>
      <family val="2"/>
    </font>
    <font>
      <sz val="9"/>
      <color indexed="81"/>
      <name val="Tahoma"/>
      <family val="2"/>
    </font>
    <font>
      <sz val="9"/>
      <color theme="1"/>
      <name val="Calibri"/>
      <family val="2"/>
      <scheme val="minor"/>
    </font>
    <font>
      <sz val="11"/>
      <color rgb="FF000000"/>
      <name val="Calibri"/>
      <family val="2"/>
      <scheme val="minor"/>
    </font>
    <font>
      <sz val="8"/>
      <name val="Arial"/>
      <family val="2"/>
    </font>
    <font>
      <sz val="10"/>
      <color indexed="8"/>
      <name val="Arial"/>
      <family val="2"/>
    </font>
    <font>
      <b/>
      <sz val="10"/>
      <color indexed="8"/>
      <name val="Arial"/>
      <family val="2"/>
    </font>
    <font>
      <b/>
      <sz val="11"/>
      <color indexed="8"/>
      <name val="Arial"/>
      <family val="2"/>
    </font>
    <font>
      <b/>
      <sz val="9"/>
      <color indexed="8"/>
      <name val="Arial Narrow"/>
      <family val="2"/>
    </font>
    <font>
      <sz val="9"/>
      <color indexed="8"/>
      <name val="Arial Narrow"/>
      <family val="2"/>
    </font>
    <font>
      <b/>
      <sz val="14"/>
      <color theme="0"/>
      <name val="Calibri"/>
      <family val="2"/>
      <scheme val="minor"/>
    </font>
    <font>
      <sz val="14"/>
      <color theme="1"/>
      <name val="Rockwell"/>
      <family val="1"/>
    </font>
    <font>
      <sz val="11"/>
      <name val="Calibri"/>
      <family val="2"/>
    </font>
    <font>
      <sz val="11"/>
      <color theme="1"/>
      <name val="Calibri"/>
      <family val="2"/>
    </font>
    <font>
      <sz val="11"/>
      <name val="Calibri"/>
      <family val="2"/>
      <scheme val="minor"/>
    </font>
    <font>
      <sz val="16"/>
      <name val="Rockwell"/>
      <family val="1"/>
    </font>
    <font>
      <b/>
      <sz val="14"/>
      <color theme="1"/>
      <name val="Rockwell"/>
      <family val="1"/>
    </font>
    <font>
      <b/>
      <sz val="16"/>
      <name val="Rockwell"/>
      <family val="1"/>
    </font>
    <font>
      <b/>
      <sz val="14"/>
      <name val="Calibri"/>
      <family val="2"/>
    </font>
    <font>
      <b/>
      <sz val="14"/>
      <name val="Arial"/>
      <family val="2"/>
    </font>
    <font>
      <sz val="14"/>
      <color rgb="FF000000"/>
      <name val="Arial"/>
      <family val="2"/>
    </font>
    <font>
      <sz val="11"/>
      <color rgb="FF000000"/>
      <name val="Calibri"/>
      <family val="2"/>
      <scheme val="minor"/>
    </font>
    <font>
      <b/>
      <sz val="10"/>
      <name val="Calibri"/>
      <family val="2"/>
      <scheme val="minor"/>
    </font>
    <font>
      <sz val="10"/>
      <color rgb="FFFF0000"/>
      <name val="Times New Roman"/>
      <family val="1"/>
    </font>
    <font>
      <b/>
      <sz val="9"/>
      <color rgb="FFFF0000"/>
      <name val="Times New Roman"/>
      <family val="1"/>
    </font>
    <font>
      <b/>
      <sz val="12"/>
      <color rgb="FF231F20"/>
      <name val="Bahnschrift Light"/>
      <family val="2"/>
    </font>
    <font>
      <b/>
      <sz val="12"/>
      <color theme="1"/>
      <name val="Bahnschrift Light"/>
      <family val="2"/>
    </font>
    <font>
      <sz val="12"/>
      <color theme="1"/>
      <name val="Bahnschrift Light"/>
      <family val="2"/>
    </font>
    <font>
      <sz val="12"/>
      <color rgb="FF231F20"/>
      <name val="Bahnschrift Light"/>
      <family val="2"/>
    </font>
    <font>
      <sz val="12"/>
      <color rgb="FFFF0000"/>
      <name val="Bahnschrift Light"/>
      <family val="2"/>
    </font>
    <font>
      <b/>
      <sz val="12"/>
      <color rgb="FFFF0000"/>
      <name val="Bahnschrift Light"/>
      <family val="2"/>
    </font>
    <font>
      <sz val="12"/>
      <color theme="1"/>
      <name val="Bahnschrift SemiLight"/>
      <family val="2"/>
    </font>
    <font>
      <b/>
      <sz val="13"/>
      <color rgb="FF231F20"/>
      <name val="Times New Roman"/>
      <family val="1"/>
    </font>
    <font>
      <b/>
      <sz val="13"/>
      <color rgb="FF000000"/>
      <name val="Times New Roman"/>
      <family val="1"/>
    </font>
    <font>
      <sz val="13"/>
      <color theme="1"/>
      <name val="Calibri"/>
      <family val="2"/>
      <scheme val="minor"/>
    </font>
    <font>
      <b/>
      <sz val="11"/>
      <name val="Times New Roman"/>
      <family val="1"/>
    </font>
    <font>
      <b/>
      <sz val="11"/>
      <color rgb="FF000000"/>
      <name val="Times New Roman"/>
      <family val="2"/>
    </font>
    <font>
      <sz val="11"/>
      <color rgb="FF000000"/>
      <name val="Times New Roman"/>
      <family val="2"/>
    </font>
    <font>
      <sz val="11"/>
      <color indexed="8"/>
      <name val="Arial"/>
      <family val="2"/>
    </font>
    <font>
      <sz val="11"/>
      <name val="Arial"/>
      <family val="2"/>
    </font>
    <font>
      <sz val="11"/>
      <color rgb="FF000000"/>
      <name val="Arial"/>
      <family val="2"/>
    </font>
    <font>
      <b/>
      <sz val="11"/>
      <color rgb="FF231F20"/>
      <name val="Times New Roman"/>
      <family val="1"/>
    </font>
    <font>
      <sz val="10"/>
      <color theme="1"/>
      <name val="Calibri"/>
      <family val="2"/>
      <scheme val="minor"/>
    </font>
    <font>
      <sz val="10"/>
      <name val="Calibri"/>
      <family val="2"/>
      <scheme val="minor"/>
    </font>
    <font>
      <sz val="12"/>
      <color rgb="FF000000"/>
      <name val="Arial"/>
      <family val="2"/>
    </font>
    <font>
      <u/>
      <sz val="12"/>
      <color rgb="FF000000"/>
      <name val="Arial"/>
      <family val="2"/>
    </font>
    <font>
      <b/>
      <i/>
      <sz val="12"/>
      <color theme="1"/>
      <name val="Arial"/>
      <family val="2"/>
    </font>
    <font>
      <sz val="10"/>
      <color theme="0"/>
      <name val="Calibri"/>
      <family val="2"/>
      <scheme val="minor"/>
    </font>
    <font>
      <sz val="11"/>
      <color rgb="FF000000"/>
      <name val="Calibri"/>
      <family val="2"/>
      <scheme val="minor"/>
    </font>
    <font>
      <b/>
      <sz val="10"/>
      <name val="Arial"/>
      <family val="2"/>
    </font>
    <font>
      <sz val="8"/>
      <color rgb="FF0A2F38"/>
      <name val="Tahoma"/>
      <family val="2"/>
    </font>
    <font>
      <sz val="12"/>
      <name val="Bahnschrift Light"/>
      <family val="2"/>
    </font>
    <font>
      <b/>
      <sz val="12"/>
      <color rgb="FF231F20"/>
      <name val="Garamond"/>
      <family val="1"/>
    </font>
    <font>
      <sz val="12"/>
      <color theme="1"/>
      <name val="Garamond"/>
      <family val="1"/>
    </font>
    <font>
      <b/>
      <sz val="12"/>
      <color theme="1"/>
      <name val="Garamond"/>
      <family val="1"/>
    </font>
    <font>
      <sz val="12"/>
      <color rgb="FF231F20"/>
      <name val="Garamond"/>
      <family val="1"/>
    </font>
    <font>
      <sz val="12"/>
      <color indexed="8"/>
      <name val="Garamond"/>
      <family val="1"/>
    </font>
    <font>
      <sz val="12"/>
      <color rgb="FFFF0000"/>
      <name val="Garamond"/>
      <family val="1"/>
    </font>
    <font>
      <b/>
      <sz val="12"/>
      <name val="Garamond"/>
      <family val="1"/>
    </font>
    <font>
      <b/>
      <sz val="12"/>
      <color indexed="8"/>
      <name val="Cambria"/>
      <family val="1"/>
      <scheme val="major"/>
    </font>
    <font>
      <sz val="12"/>
      <color indexed="8"/>
      <name val="Cambria"/>
      <family val="1"/>
      <scheme val="major"/>
    </font>
    <font>
      <sz val="12"/>
      <name val="Cambria"/>
      <family val="1"/>
      <scheme val="major"/>
    </font>
    <font>
      <sz val="12"/>
      <color theme="1"/>
      <name val="Cambria"/>
      <family val="1"/>
      <scheme val="major"/>
    </font>
    <font>
      <b/>
      <sz val="12"/>
      <name val="Cambria"/>
      <family val="1"/>
      <scheme val="major"/>
    </font>
    <font>
      <sz val="10"/>
      <color indexed="8"/>
      <name val="Cambria"/>
      <family val="1"/>
      <scheme val="major"/>
    </font>
    <font>
      <sz val="24"/>
      <color theme="1"/>
      <name val="Calibri"/>
      <family val="2"/>
      <scheme val="minor"/>
    </font>
    <font>
      <sz val="20"/>
      <color theme="1"/>
      <name val="Calibri"/>
      <family val="2"/>
      <scheme val="minor"/>
    </font>
    <font>
      <b/>
      <sz val="12"/>
      <color theme="0"/>
      <name val="Cambria"/>
      <family val="1"/>
      <scheme val="major"/>
    </font>
    <font>
      <sz val="12"/>
      <color theme="0"/>
      <name val="Cambria"/>
      <family val="1"/>
      <scheme val="major"/>
    </font>
    <font>
      <b/>
      <sz val="13"/>
      <name val="Calibri"/>
      <family val="2"/>
      <scheme val="minor"/>
    </font>
    <font>
      <b/>
      <sz val="10"/>
      <color theme="0"/>
      <name val="Cambria"/>
      <family val="1"/>
      <scheme val="major"/>
    </font>
    <font>
      <sz val="10"/>
      <color theme="1"/>
      <name val="Calibri"/>
      <family val="2"/>
      <scheme val="minor"/>
    </font>
    <font>
      <sz val="10"/>
      <name val="Calibri"/>
      <family val="2"/>
      <scheme val="minor"/>
    </font>
  </fonts>
  <fills count="16">
    <fill>
      <patternFill patternType="none"/>
    </fill>
    <fill>
      <patternFill patternType="gray125"/>
    </fill>
    <fill>
      <patternFill patternType="solid">
        <fgColor theme="3" tint="0.59999389629810485"/>
        <bgColor indexed="64"/>
      </patternFill>
    </fill>
    <fill>
      <patternFill patternType="solid">
        <fgColor theme="0"/>
        <bgColor indexed="64"/>
      </patternFill>
    </fill>
    <fill>
      <patternFill patternType="solid">
        <fgColor rgb="FFFFFFFF"/>
        <bgColor indexed="64"/>
      </patternFill>
    </fill>
    <fill>
      <patternFill patternType="solid">
        <fgColor indexed="22"/>
      </patternFill>
    </fill>
    <fill>
      <patternFill patternType="solid">
        <fgColor rgb="FF92D050"/>
        <bgColor indexed="64"/>
      </patternFill>
    </fill>
    <fill>
      <patternFill patternType="solid">
        <fgColor rgb="FFFF0000"/>
        <bgColor indexed="64"/>
      </patternFill>
    </fill>
    <fill>
      <patternFill patternType="solid">
        <fgColor rgb="FF00B0F0"/>
        <bgColor indexed="64"/>
      </patternFill>
    </fill>
    <fill>
      <patternFill patternType="solid">
        <fgColor theme="3" tint="0.39997558519241921"/>
        <bgColor indexed="64"/>
      </patternFill>
    </fill>
    <fill>
      <patternFill patternType="solid">
        <fgColor rgb="FFFFFF00"/>
        <bgColor indexed="64"/>
      </patternFill>
    </fill>
    <fill>
      <patternFill patternType="solid">
        <fgColor theme="5" tint="0.39997558519241921"/>
        <bgColor indexed="64"/>
      </patternFill>
    </fill>
    <fill>
      <patternFill patternType="solid">
        <fgColor theme="9" tint="-0.249977111117893"/>
        <bgColor indexed="64"/>
      </patternFill>
    </fill>
    <fill>
      <patternFill patternType="solid">
        <fgColor theme="6" tint="0.59999389629810485"/>
        <bgColor indexed="64"/>
      </patternFill>
    </fill>
    <fill>
      <patternFill patternType="solid">
        <fgColor rgb="FF002060"/>
        <bgColor indexed="64"/>
      </patternFill>
    </fill>
    <fill>
      <patternFill patternType="solid">
        <fgColor rgb="FFFFC000"/>
        <bgColor indexed="64"/>
      </patternFill>
    </fill>
  </fills>
  <borders count="20">
    <border>
      <left/>
      <right/>
      <top/>
      <bottom/>
      <diagonal/>
    </border>
    <border>
      <left/>
      <right/>
      <top/>
      <bottom style="thin">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medium">
        <color rgb="FF000000"/>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double">
        <color indexed="64"/>
      </top>
      <bottom style="medium">
        <color indexed="64"/>
      </bottom>
      <diagonal/>
    </border>
    <border>
      <left style="thin">
        <color indexed="64"/>
      </left>
      <right/>
      <top/>
      <bottom/>
      <diagonal/>
    </border>
    <border>
      <left/>
      <right/>
      <top/>
      <bottom style="medium">
        <color indexed="64"/>
      </bottom>
      <diagonal/>
    </border>
    <border>
      <left/>
      <right/>
      <top style="thin">
        <color indexed="64"/>
      </top>
      <bottom style="thin">
        <color indexed="64"/>
      </bottom>
      <diagonal/>
    </border>
  </borders>
  <cellStyleXfs count="30">
    <xf numFmtId="0" fontId="0" fillId="0" borderId="0"/>
    <xf numFmtId="166" fontId="4" fillId="0" borderId="0" applyFont="0" applyFill="0" applyBorder="0" applyAlignment="0" applyProtection="0"/>
    <xf numFmtId="0" fontId="6" fillId="0" borderId="0"/>
    <xf numFmtId="43" fontId="4" fillId="0" borderId="0" applyFont="0" applyFill="0" applyBorder="0" applyAlignment="0" applyProtection="0"/>
    <xf numFmtId="165" fontId="14" fillId="0" borderId="0" applyFont="0" applyFill="0" applyBorder="0" applyAlignment="0" applyProtection="0"/>
    <xf numFmtId="0" fontId="4" fillId="0" borderId="0"/>
    <xf numFmtId="165" fontId="4" fillId="0" borderId="0" applyFont="0" applyFill="0" applyBorder="0" applyAlignment="0" applyProtection="0"/>
    <xf numFmtId="0" fontId="14" fillId="0" borderId="0"/>
    <xf numFmtId="0" fontId="4" fillId="0" borderId="0"/>
    <xf numFmtId="9" fontId="14" fillId="0" borderId="0" applyFont="0" applyFill="0" applyBorder="0" applyAlignment="0" applyProtection="0"/>
    <xf numFmtId="165" fontId="6" fillId="0" borderId="0" applyFont="0" applyFill="0" applyBorder="0" applyAlignment="0" applyProtection="0"/>
    <xf numFmtId="43" fontId="4" fillId="0" borderId="0" applyFont="0" applyFill="0" applyBorder="0" applyAlignment="0" applyProtection="0"/>
    <xf numFmtId="0" fontId="6" fillId="0" borderId="0"/>
    <xf numFmtId="0" fontId="17" fillId="0" borderId="0"/>
    <xf numFmtId="43" fontId="17" fillId="0" borderId="0" applyFont="0" applyFill="0" applyBorder="0" applyAlignment="0" applyProtection="0"/>
    <xf numFmtId="9" fontId="4" fillId="0" borderId="0" applyFont="0" applyFill="0" applyBorder="0" applyAlignment="0" applyProtection="0"/>
    <xf numFmtId="0" fontId="4" fillId="0" borderId="0"/>
    <xf numFmtId="43" fontId="25" fillId="0" borderId="0" applyFont="0" applyFill="0" applyBorder="0" applyAlignment="0" applyProtection="0"/>
    <xf numFmtId="0" fontId="4" fillId="0" borderId="0"/>
    <xf numFmtId="0" fontId="4" fillId="0" borderId="0"/>
    <xf numFmtId="166" fontId="4" fillId="0" borderId="0" applyFont="0" applyFill="0" applyBorder="0" applyAlignment="0" applyProtection="0"/>
    <xf numFmtId="0" fontId="27" fillId="0" borderId="0">
      <alignment vertical="top"/>
    </xf>
    <xf numFmtId="0" fontId="25" fillId="0" borderId="0"/>
    <xf numFmtId="165" fontId="14" fillId="0" borderId="0" applyFont="0" applyFill="0" applyBorder="0" applyAlignment="0" applyProtection="0"/>
    <xf numFmtId="9" fontId="25" fillId="0" borderId="0" applyFont="0" applyFill="0" applyBorder="0" applyAlignment="0" applyProtection="0"/>
    <xf numFmtId="0" fontId="43" fillId="0" borderId="0"/>
    <xf numFmtId="164" fontId="4" fillId="0" borderId="0" applyFont="0" applyFill="0" applyBorder="0" applyAlignment="0" applyProtection="0"/>
    <xf numFmtId="0" fontId="70" fillId="0" borderId="0"/>
    <xf numFmtId="171" fontId="14" fillId="0" borderId="0" applyFont="0" applyFill="0" applyBorder="0" applyAlignment="0" applyProtection="0"/>
    <xf numFmtId="0" fontId="4" fillId="0" borderId="0"/>
  </cellStyleXfs>
  <cellXfs count="307">
    <xf numFmtId="0" fontId="0" fillId="0" borderId="0" xfId="0"/>
    <xf numFmtId="166" fontId="0" fillId="0" borderId="0" xfId="1" applyFont="1"/>
    <xf numFmtId="166" fontId="0" fillId="0" borderId="0" xfId="0" applyNumberFormat="1"/>
    <xf numFmtId="0" fontId="8" fillId="0" borderId="0" xfId="0" applyFont="1"/>
    <xf numFmtId="0" fontId="2" fillId="0" borderId="0" xfId="0" applyFont="1"/>
    <xf numFmtId="0" fontId="2" fillId="0" borderId="0" xfId="0" applyFont="1" applyAlignment="1">
      <alignment horizontal="left"/>
    </xf>
    <xf numFmtId="0" fontId="10" fillId="0" borderId="0" xfId="0" applyFont="1" applyAlignment="1">
      <alignment horizontal="center" vertical="center"/>
    </xf>
    <xf numFmtId="0" fontId="10" fillId="2" borderId="0" xfId="0" applyFont="1" applyFill="1" applyAlignment="1">
      <alignment horizontal="left" vertical="center"/>
    </xf>
    <xf numFmtId="0" fontId="10" fillId="2" borderId="0" xfId="0" applyFont="1" applyFill="1" applyAlignment="1">
      <alignment horizontal="center" vertical="center"/>
    </xf>
    <xf numFmtId="0" fontId="3" fillId="0" borderId="0" xfId="0" applyFont="1" applyAlignment="1">
      <alignment horizontal="left" vertical="center"/>
    </xf>
    <xf numFmtId="0" fontId="10" fillId="0" borderId="0" xfId="0" applyFont="1" applyAlignment="1">
      <alignment horizontal="left" vertical="center"/>
    </xf>
    <xf numFmtId="0" fontId="2" fillId="0" borderId="0" xfId="0" applyFont="1" applyAlignment="1">
      <alignment horizontal="left" vertical="center"/>
    </xf>
    <xf numFmtId="0" fontId="10" fillId="2" borderId="0" xfId="0" applyFont="1" applyFill="1" applyAlignment="1">
      <alignment horizontal="left" vertical="center" indent="5"/>
    </xf>
    <xf numFmtId="0" fontId="2" fillId="0" borderId="0" xfId="0" applyFont="1" applyAlignment="1">
      <alignment vertical="center"/>
    </xf>
    <xf numFmtId="0" fontId="8" fillId="0" borderId="0" xfId="0" applyFont="1" applyAlignment="1">
      <alignment horizontal="center"/>
    </xf>
    <xf numFmtId="167" fontId="2" fillId="0" borderId="0" xfId="0" applyNumberFormat="1" applyFont="1"/>
    <xf numFmtId="165" fontId="18" fillId="0" borderId="0" xfId="6" applyFont="1"/>
    <xf numFmtId="165" fontId="19" fillId="3" borderId="0" xfId="6" applyFont="1" applyFill="1" applyBorder="1" applyAlignment="1">
      <alignment vertical="center"/>
    </xf>
    <xf numFmtId="166" fontId="16" fillId="0" borderId="0" xfId="1" applyFont="1" applyAlignment="1">
      <alignment horizontal="center" vertical="center"/>
    </xf>
    <xf numFmtId="0" fontId="8" fillId="0" borderId="0" xfId="0" applyFont="1" applyAlignment="1">
      <alignment horizontal="left"/>
    </xf>
    <xf numFmtId="0" fontId="12" fillId="4" borderId="0" xfId="0" applyFont="1" applyFill="1" applyAlignment="1">
      <alignment vertical="center"/>
    </xf>
    <xf numFmtId="165" fontId="0" fillId="0" borderId="0" xfId="0" applyNumberFormat="1"/>
    <xf numFmtId="43" fontId="0" fillId="0" borderId="0" xfId="0" applyNumberFormat="1"/>
    <xf numFmtId="4" fontId="24" fillId="0" borderId="0" xfId="0" applyNumberFormat="1" applyFont="1"/>
    <xf numFmtId="0" fontId="0" fillId="0" borderId="0" xfId="0" applyAlignment="1">
      <alignment horizontal="center"/>
    </xf>
    <xf numFmtId="165" fontId="0" fillId="0" borderId="0" xfId="6" applyFont="1" applyFill="1" applyBorder="1"/>
    <xf numFmtId="166" fontId="26" fillId="0" borderId="0" xfId="1" applyFont="1" applyFill="1" applyBorder="1"/>
    <xf numFmtId="17" fontId="2" fillId="0" borderId="0" xfId="0" applyNumberFormat="1" applyFont="1"/>
    <xf numFmtId="166" fontId="1" fillId="0" borderId="2" xfId="1" applyFont="1" applyBorder="1" applyAlignment="1">
      <alignment horizontal="center" vertical="center"/>
    </xf>
    <xf numFmtId="166" fontId="15" fillId="0" borderId="2" xfId="1" applyFont="1" applyBorder="1" applyAlignment="1">
      <alignment horizontal="center" vertical="center"/>
    </xf>
    <xf numFmtId="0" fontId="27" fillId="0" borderId="0" xfId="21">
      <alignment vertical="top"/>
    </xf>
    <xf numFmtId="0" fontId="31" fillId="0" borderId="3" xfId="21" applyFont="1" applyBorder="1" applyAlignment="1">
      <alignment horizontal="left" vertical="top"/>
    </xf>
    <xf numFmtId="39" fontId="31" fillId="0" borderId="3" xfId="21" applyNumberFormat="1" applyFont="1" applyBorder="1" applyAlignment="1">
      <alignment horizontal="right" vertical="top"/>
    </xf>
    <xf numFmtId="0" fontId="30" fillId="0" borderId="3" xfId="21" applyFont="1" applyBorder="1" applyAlignment="1">
      <alignment horizontal="left" vertical="top"/>
    </xf>
    <xf numFmtId="39" fontId="30" fillId="0" borderId="3" xfId="21" applyNumberFormat="1" applyFont="1" applyBorder="1" applyAlignment="1">
      <alignment horizontal="right" vertical="top"/>
    </xf>
    <xf numFmtId="0" fontId="32" fillId="6" borderId="4" xfId="0" applyFont="1" applyFill="1" applyBorder="1" applyAlignment="1">
      <alignment horizontal="center" vertical="center" wrapText="1"/>
    </xf>
    <xf numFmtId="0" fontId="32" fillId="7" borderId="4" xfId="0" applyFont="1" applyFill="1" applyBorder="1" applyAlignment="1">
      <alignment horizontal="center" vertical="center" wrapText="1"/>
    </xf>
    <xf numFmtId="0" fontId="32" fillId="7" borderId="5" xfId="0" applyFont="1" applyFill="1" applyBorder="1" applyAlignment="1">
      <alignment horizontal="center" vertical="center" wrapText="1"/>
    </xf>
    <xf numFmtId="0" fontId="32" fillId="7" borderId="6" xfId="0" applyFont="1" applyFill="1" applyBorder="1" applyAlignment="1">
      <alignment horizontal="center" vertical="center"/>
    </xf>
    <xf numFmtId="0" fontId="0" fillId="0" borderId="3" xfId="0" applyBorder="1" applyAlignment="1">
      <alignment horizontal="center"/>
    </xf>
    <xf numFmtId="14" fontId="0" fillId="3" borderId="3" xfId="0" applyNumberFormat="1" applyFill="1" applyBorder="1" applyAlignment="1">
      <alignment horizontal="center"/>
    </xf>
    <xf numFmtId="0" fontId="0" fillId="0" borderId="3" xfId="0" applyBorder="1" applyAlignment="1">
      <alignment horizontal="center" wrapText="1"/>
    </xf>
    <xf numFmtId="0" fontId="0" fillId="3" borderId="3" xfId="0" applyFill="1" applyBorder="1" applyAlignment="1">
      <alignment horizontal="center" vertical="center"/>
    </xf>
    <xf numFmtId="0" fontId="0" fillId="3" borderId="3" xfId="0" applyFill="1" applyBorder="1" applyAlignment="1">
      <alignment wrapText="1"/>
    </xf>
    <xf numFmtId="0" fontId="0" fillId="3" borderId="3" xfId="0" applyFill="1" applyBorder="1"/>
    <xf numFmtId="0" fontId="0" fillId="0" borderId="3" xfId="0" applyBorder="1"/>
    <xf numFmtId="0" fontId="0" fillId="0" borderId="3" xfId="0" applyBorder="1" applyAlignment="1">
      <alignment wrapText="1"/>
    </xf>
    <xf numFmtId="0" fontId="0" fillId="0" borderId="3" xfId="0" applyBorder="1" applyAlignment="1">
      <alignment horizontal="right"/>
    </xf>
    <xf numFmtId="14" fontId="0" fillId="0" borderId="3" xfId="0" applyNumberFormat="1" applyBorder="1"/>
    <xf numFmtId="165" fontId="0" fillId="0" borderId="3" xfId="6" applyFont="1" applyBorder="1"/>
    <xf numFmtId="0" fontId="33" fillId="0" borderId="7" xfId="0" applyFont="1" applyBorder="1" applyAlignment="1">
      <alignment horizontal="center" vertical="center"/>
    </xf>
    <xf numFmtId="14" fontId="0" fillId="3" borderId="8" xfId="0" applyNumberFormat="1" applyFill="1" applyBorder="1" applyAlignment="1">
      <alignment horizontal="center"/>
    </xf>
    <xf numFmtId="0" fontId="0" fillId="0" borderId="3" xfId="0" applyBorder="1" applyAlignment="1">
      <alignment horizontal="left" vertical="center"/>
    </xf>
    <xf numFmtId="0" fontId="0" fillId="0" borderId="3" xfId="0" applyBorder="1" applyAlignment="1">
      <alignment horizontal="center" vertical="center"/>
    </xf>
    <xf numFmtId="0" fontId="34" fillId="3" borderId="3" xfId="0" applyFont="1" applyFill="1" applyBorder="1" applyAlignment="1">
      <alignment horizontal="center" vertical="center"/>
    </xf>
    <xf numFmtId="0" fontId="0" fillId="0" borderId="8" xfId="0" applyBorder="1"/>
    <xf numFmtId="0" fontId="0" fillId="0" borderId="8" xfId="0" applyBorder="1" applyAlignment="1">
      <alignment horizontal="center" vertical="center"/>
    </xf>
    <xf numFmtId="14" fontId="0" fillId="0" borderId="8" xfId="0" applyNumberFormat="1" applyBorder="1"/>
    <xf numFmtId="170" fontId="0" fillId="0" borderId="8" xfId="0" applyNumberFormat="1" applyBorder="1"/>
    <xf numFmtId="14" fontId="0" fillId="0" borderId="8" xfId="0" applyNumberFormat="1" applyBorder="1" applyAlignment="1">
      <alignment horizontal="center"/>
    </xf>
    <xf numFmtId="0" fontId="35" fillId="0" borderId="3" xfId="0" applyFont="1" applyBorder="1" applyAlignment="1">
      <alignment horizontal="left" vertical="center"/>
    </xf>
    <xf numFmtId="0" fontId="36" fillId="3" borderId="3" xfId="0" applyFont="1" applyFill="1" applyBorder="1" applyAlignment="1">
      <alignment horizontal="center" vertical="center"/>
    </xf>
    <xf numFmtId="0" fontId="35" fillId="0" borderId="3" xfId="0" applyFont="1" applyBorder="1" applyAlignment="1">
      <alignment horizontal="center" vertical="center"/>
    </xf>
    <xf numFmtId="0" fontId="33" fillId="0" borderId="3" xfId="0" applyFont="1" applyBorder="1" applyAlignment="1">
      <alignment horizontal="left" vertical="center"/>
    </xf>
    <xf numFmtId="0" fontId="33" fillId="0" borderId="3" xfId="0" applyFont="1" applyBorder="1" applyAlignment="1">
      <alignment horizontal="center" vertical="center"/>
    </xf>
    <xf numFmtId="0" fontId="37" fillId="3" borderId="3" xfId="0" applyFont="1" applyFill="1" applyBorder="1" applyAlignment="1">
      <alignment horizontal="center" vertical="center"/>
    </xf>
    <xf numFmtId="0" fontId="0" fillId="3" borderId="8" xfId="0" applyFill="1" applyBorder="1" applyAlignment="1">
      <alignment wrapText="1"/>
    </xf>
    <xf numFmtId="0" fontId="0" fillId="3" borderId="8" xfId="0" applyFill="1" applyBorder="1"/>
    <xf numFmtId="0" fontId="0" fillId="0" borderId="0" xfId="0" applyAlignment="1">
      <alignment wrapText="1"/>
    </xf>
    <xf numFmtId="0" fontId="38" fillId="0" borderId="7" xfId="0" applyFont="1" applyBorder="1" applyAlignment="1">
      <alignment horizontal="center" vertical="center"/>
    </xf>
    <xf numFmtId="14" fontId="5" fillId="3" borderId="8" xfId="0" applyNumberFormat="1" applyFont="1" applyFill="1" applyBorder="1" applyAlignment="1">
      <alignment horizontal="center"/>
    </xf>
    <xf numFmtId="0" fontId="38" fillId="0" borderId="3" xfId="0" applyFont="1" applyBorder="1" applyAlignment="1">
      <alignment horizontal="left" vertical="center"/>
    </xf>
    <xf numFmtId="0" fontId="38" fillId="0" borderId="3" xfId="0" applyFont="1" applyBorder="1" applyAlignment="1">
      <alignment horizontal="center" vertical="center"/>
    </xf>
    <xf numFmtId="0" fontId="39" fillId="3" borderId="3" xfId="0" applyFont="1" applyFill="1" applyBorder="1" applyAlignment="1">
      <alignment horizontal="center" vertical="center"/>
    </xf>
    <xf numFmtId="0" fontId="5" fillId="3" borderId="8" xfId="0" applyFont="1" applyFill="1" applyBorder="1" applyAlignment="1">
      <alignment wrapText="1"/>
    </xf>
    <xf numFmtId="0" fontId="5" fillId="3" borderId="8" xfId="0" applyFont="1" applyFill="1" applyBorder="1"/>
    <xf numFmtId="0" fontId="5" fillId="0" borderId="8" xfId="0" applyFont="1" applyBorder="1"/>
    <xf numFmtId="0" fontId="5" fillId="0" borderId="8" xfId="0" applyFont="1" applyBorder="1" applyAlignment="1">
      <alignment horizontal="center" vertical="center"/>
    </xf>
    <xf numFmtId="14" fontId="5" fillId="0" borderId="8" xfId="0" applyNumberFormat="1" applyFont="1" applyBorder="1"/>
    <xf numFmtId="170" fontId="5" fillId="0" borderId="8" xfId="0" applyNumberFormat="1" applyFont="1" applyBorder="1"/>
    <xf numFmtId="4" fontId="27" fillId="0" borderId="0" xfId="21" applyNumberFormat="1">
      <alignment vertical="top"/>
    </xf>
    <xf numFmtId="166" fontId="45" fillId="0" borderId="0" xfId="1" applyFont="1" applyBorder="1" applyAlignment="1">
      <alignment horizontal="center" vertical="center"/>
    </xf>
    <xf numFmtId="166" fontId="46" fillId="0" borderId="0" xfId="1" applyFont="1" applyBorder="1" applyAlignment="1">
      <alignment horizontal="center" vertical="center"/>
    </xf>
    <xf numFmtId="4" fontId="0" fillId="0" borderId="0" xfId="0" applyNumberFormat="1"/>
    <xf numFmtId="0" fontId="11" fillId="0" borderId="3" xfId="0" applyFont="1" applyBorder="1" applyAlignment="1">
      <alignment horizontal="center"/>
    </xf>
    <xf numFmtId="166" fontId="5" fillId="0" borderId="3" xfId="1" applyFont="1" applyBorder="1" applyAlignment="1">
      <alignment horizontal="center"/>
    </xf>
    <xf numFmtId="0" fontId="9" fillId="0" borderId="3" xfId="0" applyFont="1" applyBorder="1" applyAlignment="1">
      <alignment horizontal="left"/>
    </xf>
    <xf numFmtId="166" fontId="0" fillId="0" borderId="3" xfId="1" applyFont="1" applyBorder="1"/>
    <xf numFmtId="166" fontId="5" fillId="8" borderId="3" xfId="1" applyFont="1" applyFill="1" applyBorder="1"/>
    <xf numFmtId="0" fontId="5" fillId="8" borderId="3" xfId="0" applyFont="1" applyFill="1" applyBorder="1"/>
    <xf numFmtId="0" fontId="47" fillId="0" borderId="0" xfId="0" applyFont="1" applyAlignment="1">
      <alignment horizontal="left" vertical="center" indent="5"/>
    </xf>
    <xf numFmtId="0" fontId="49" fillId="0" borderId="0" xfId="0" applyFont="1"/>
    <xf numFmtId="0" fontId="47" fillId="0" borderId="0" xfId="0" applyFont="1" applyAlignment="1">
      <alignment horizontal="center" vertical="center"/>
    </xf>
    <xf numFmtId="0" fontId="50" fillId="0" borderId="0" xfId="0" applyFont="1" applyAlignment="1">
      <alignment vertical="center" wrapText="1"/>
    </xf>
    <xf numFmtId="0" fontId="47" fillId="0" borderId="0" xfId="0" applyFont="1" applyAlignment="1">
      <alignment vertical="center" wrapText="1"/>
    </xf>
    <xf numFmtId="0" fontId="48" fillId="0" borderId="0" xfId="0" applyFont="1" applyAlignment="1">
      <alignment vertical="top" wrapText="1"/>
    </xf>
    <xf numFmtId="166" fontId="50" fillId="0" borderId="0" xfId="1" applyFont="1" applyAlignment="1">
      <alignment horizontal="center" vertical="center" wrapText="1"/>
    </xf>
    <xf numFmtId="166" fontId="51" fillId="0" borderId="0" xfId="1" applyFont="1"/>
    <xf numFmtId="166" fontId="51" fillId="0" borderId="0" xfId="1" applyFont="1" applyAlignment="1">
      <alignment vertical="center" wrapText="1"/>
    </xf>
    <xf numFmtId="44" fontId="52" fillId="0" borderId="0" xfId="1" applyNumberFormat="1" applyFont="1" applyAlignment="1">
      <alignment horizontal="center" vertical="center" wrapText="1"/>
    </xf>
    <xf numFmtId="166" fontId="49" fillId="0" borderId="0" xfId="1" applyFont="1" applyAlignment="1">
      <alignment vertical="center" wrapText="1"/>
    </xf>
    <xf numFmtId="166" fontId="50" fillId="0" borderId="0" xfId="1" applyFont="1" applyFill="1" applyBorder="1" applyAlignment="1">
      <alignment horizontal="center" vertical="center" wrapText="1"/>
    </xf>
    <xf numFmtId="166" fontId="49" fillId="0" borderId="0" xfId="1" applyFont="1" applyBorder="1"/>
    <xf numFmtId="166" fontId="0" fillId="0" borderId="0" xfId="1" applyFont="1" applyFill="1"/>
    <xf numFmtId="0" fontId="27" fillId="0" borderId="0" xfId="21" applyAlignment="1">
      <alignment horizontal="center" vertical="top"/>
    </xf>
    <xf numFmtId="0" fontId="28" fillId="0" borderId="0" xfId="21" applyFont="1" applyAlignment="1">
      <alignment horizontal="center" vertical="top"/>
    </xf>
    <xf numFmtId="0" fontId="57" fillId="0" borderId="0" xfId="0" applyFont="1" applyAlignment="1">
      <alignment horizontal="center" vertical="top" wrapText="1"/>
    </xf>
    <xf numFmtId="169" fontId="59" fillId="0" borderId="0" xfId="0" applyNumberFormat="1" applyFont="1" applyAlignment="1">
      <alignment horizontal="left" vertical="top" wrapText="1"/>
    </xf>
    <xf numFmtId="0" fontId="18" fillId="0" borderId="0" xfId="0" applyFont="1" applyAlignment="1">
      <alignment horizontal="left" vertical="top" wrapText="1"/>
    </xf>
    <xf numFmtId="4" fontId="60" fillId="0" borderId="0" xfId="0" applyNumberFormat="1" applyFont="1" applyAlignment="1">
      <alignment horizontal="right" vertical="top"/>
    </xf>
    <xf numFmtId="166" fontId="18" fillId="0" borderId="0" xfId="1" applyFont="1" applyFill="1" applyBorder="1" applyAlignment="1">
      <alignment horizontal="right" vertical="top" wrapText="1"/>
    </xf>
    <xf numFmtId="10" fontId="18" fillId="0" borderId="0" xfId="15" applyNumberFormat="1" applyFont="1" applyFill="1" applyBorder="1" applyAlignment="1">
      <alignment horizontal="center" vertical="top" wrapText="1"/>
    </xf>
    <xf numFmtId="166" fontId="18" fillId="0" borderId="0" xfId="1" applyFont="1" applyFill="1" applyBorder="1" applyAlignment="1">
      <alignment horizontal="center" vertical="top" wrapText="1"/>
    </xf>
    <xf numFmtId="4" fontId="62" fillId="0" borderId="0" xfId="0" applyNumberFormat="1" applyFont="1"/>
    <xf numFmtId="172" fontId="61" fillId="3" borderId="0" xfId="4" applyNumberFormat="1" applyFont="1" applyFill="1" applyBorder="1" applyAlignment="1" applyProtection="1">
      <alignment vertical="top"/>
      <protection locked="0"/>
    </xf>
    <xf numFmtId="0" fontId="21" fillId="0" borderId="0" xfId="0" applyFont="1"/>
    <xf numFmtId="0" fontId="20" fillId="0" borderId="0" xfId="0" applyFont="1"/>
    <xf numFmtId="0" fontId="21" fillId="0" borderId="0" xfId="0" applyFont="1" applyAlignment="1">
      <alignment horizontal="justify" vertical="center"/>
    </xf>
    <xf numFmtId="0" fontId="66" fillId="0" borderId="0" xfId="0" applyFont="1" applyAlignment="1">
      <alignment horizontal="justify" vertical="center"/>
    </xf>
    <xf numFmtId="0" fontId="20" fillId="0" borderId="0" xfId="0" applyFont="1" applyAlignment="1">
      <alignment vertical="center" wrapText="1"/>
    </xf>
    <xf numFmtId="0" fontId="20" fillId="0" borderId="0" xfId="0" applyFont="1" applyAlignment="1">
      <alignment vertical="top" wrapText="1"/>
    </xf>
    <xf numFmtId="0" fontId="20" fillId="0" borderId="0" xfId="0" applyFont="1" applyAlignment="1">
      <alignment wrapText="1"/>
    </xf>
    <xf numFmtId="0" fontId="66" fillId="0" borderId="0" xfId="0" applyFont="1" applyAlignment="1">
      <alignment vertical="top" wrapText="1"/>
    </xf>
    <xf numFmtId="0" fontId="66" fillId="0" borderId="0" xfId="0" applyFont="1" applyAlignment="1">
      <alignment vertical="center"/>
    </xf>
    <xf numFmtId="0" fontId="66" fillId="0" borderId="0" xfId="0" applyFont="1" applyAlignment="1">
      <alignment vertical="center" wrapText="1"/>
    </xf>
    <xf numFmtId="0" fontId="68" fillId="0" borderId="0" xfId="0" applyFont="1" applyAlignment="1">
      <alignment vertical="center"/>
    </xf>
    <xf numFmtId="0" fontId="47" fillId="8" borderId="0" xfId="0" applyFont="1" applyFill="1" applyAlignment="1">
      <alignment vertical="center"/>
    </xf>
    <xf numFmtId="0" fontId="48" fillId="8" borderId="0" xfId="0" applyFont="1" applyFill="1" applyAlignment="1">
      <alignment horizontal="center" vertical="center"/>
    </xf>
    <xf numFmtId="166" fontId="13" fillId="0" borderId="2" xfId="1" applyFont="1" applyBorder="1"/>
    <xf numFmtId="166" fontId="57" fillId="0" borderId="0" xfId="1" applyFont="1" applyFill="1" applyBorder="1" applyAlignment="1">
      <alignment horizontal="right" vertical="top" wrapText="1"/>
    </xf>
    <xf numFmtId="4" fontId="60" fillId="0" borderId="0" xfId="0" applyNumberFormat="1" applyFont="1" applyAlignment="1">
      <alignment vertical="top"/>
    </xf>
    <xf numFmtId="166" fontId="0" fillId="0" borderId="0" xfId="1" applyFont="1" applyBorder="1" applyAlignment="1"/>
    <xf numFmtId="166" fontId="0" fillId="0" borderId="0" xfId="1" applyFont="1" applyFill="1" applyBorder="1" applyAlignment="1"/>
    <xf numFmtId="166" fontId="14" fillId="0" borderId="3" xfId="1" applyFont="1" applyFill="1" applyBorder="1" applyAlignment="1">
      <alignment vertical="top"/>
    </xf>
    <xf numFmtId="0" fontId="64" fillId="0" borderId="0" xfId="0" applyFont="1"/>
    <xf numFmtId="0" fontId="69" fillId="9" borderId="10" xfId="0" applyFont="1" applyFill="1" applyBorder="1" applyAlignment="1">
      <alignment horizontal="center" vertical="center"/>
    </xf>
    <xf numFmtId="0" fontId="65" fillId="10" borderId="8" xfId="0" applyFont="1" applyFill="1" applyBorder="1" applyAlignment="1">
      <alignment horizontal="center" vertical="center" wrapText="1"/>
    </xf>
    <xf numFmtId="0" fontId="65" fillId="10" borderId="8" xfId="0" applyFont="1" applyFill="1" applyBorder="1" applyAlignment="1">
      <alignment horizontal="center" vertical="center"/>
    </xf>
    <xf numFmtId="0" fontId="65" fillId="10" borderId="11" xfId="0" applyFont="1" applyFill="1" applyBorder="1" applyAlignment="1">
      <alignment horizontal="center" vertical="center"/>
    </xf>
    <xf numFmtId="0" fontId="65" fillId="11" borderId="8" xfId="0" applyFont="1" applyFill="1" applyBorder="1" applyAlignment="1">
      <alignment horizontal="center" vertical="center" wrapText="1"/>
    </xf>
    <xf numFmtId="0" fontId="65" fillId="11" borderId="8" xfId="0" applyFont="1" applyFill="1" applyBorder="1" applyAlignment="1">
      <alignment horizontal="center" vertical="center"/>
    </xf>
    <xf numFmtId="0" fontId="65" fillId="11" borderId="11" xfId="0" applyFont="1" applyFill="1" applyBorder="1" applyAlignment="1">
      <alignment horizontal="center" vertical="center"/>
    </xf>
    <xf numFmtId="0" fontId="65" fillId="9" borderId="8" xfId="0" applyFont="1" applyFill="1" applyBorder="1" applyAlignment="1">
      <alignment horizontal="center" vertical="center" wrapText="1"/>
    </xf>
    <xf numFmtId="0" fontId="65" fillId="9" borderId="8" xfId="0" applyFont="1" applyFill="1" applyBorder="1" applyAlignment="1">
      <alignment horizontal="center" vertical="center"/>
    </xf>
    <xf numFmtId="0" fontId="65" fillId="9" borderId="11" xfId="0" applyFont="1" applyFill="1" applyBorder="1" applyAlignment="1">
      <alignment horizontal="center" vertical="center"/>
    </xf>
    <xf numFmtId="0" fontId="65" fillId="12" borderId="8" xfId="0" applyFont="1" applyFill="1" applyBorder="1" applyAlignment="1">
      <alignment horizontal="center" vertical="center" wrapText="1"/>
    </xf>
    <xf numFmtId="0" fontId="65" fillId="12" borderId="8" xfId="0" applyFont="1" applyFill="1" applyBorder="1" applyAlignment="1">
      <alignment horizontal="center" vertical="center"/>
    </xf>
    <xf numFmtId="0" fontId="65" fillId="12" borderId="11" xfId="0" applyFont="1" applyFill="1" applyBorder="1" applyAlignment="1">
      <alignment horizontal="center" vertical="center"/>
    </xf>
    <xf numFmtId="0" fontId="65" fillId="0" borderId="12" xfId="0" applyFont="1" applyBorder="1" applyAlignment="1">
      <alignment horizontal="center" vertical="center"/>
    </xf>
    <xf numFmtId="166" fontId="65" fillId="0" borderId="3" xfId="1" applyFont="1" applyFill="1" applyBorder="1" applyAlignment="1">
      <alignment horizontal="center" vertical="center" wrapText="1"/>
    </xf>
    <xf numFmtId="166" fontId="65" fillId="0" borderId="3" xfId="1" applyFont="1" applyFill="1" applyBorder="1" applyAlignment="1">
      <alignment horizontal="center" vertical="center"/>
    </xf>
    <xf numFmtId="0" fontId="64" fillId="0" borderId="12" xfId="0" applyFont="1" applyBorder="1"/>
    <xf numFmtId="166" fontId="65" fillId="0" borderId="3" xfId="1" applyFont="1" applyBorder="1"/>
    <xf numFmtId="0" fontId="65" fillId="13" borderId="8" xfId="0" applyFont="1" applyFill="1" applyBorder="1" applyAlignment="1">
      <alignment horizontal="center" vertical="center" wrapText="1"/>
    </xf>
    <xf numFmtId="0" fontId="65" fillId="13" borderId="8" xfId="0" applyFont="1" applyFill="1" applyBorder="1" applyAlignment="1">
      <alignment horizontal="center" vertical="center"/>
    </xf>
    <xf numFmtId="0" fontId="65" fillId="13" borderId="11" xfId="0" applyFont="1" applyFill="1" applyBorder="1" applyAlignment="1">
      <alignment horizontal="center" vertical="center"/>
    </xf>
    <xf numFmtId="166" fontId="65" fillId="0" borderId="0" xfId="1" applyFont="1"/>
    <xf numFmtId="43" fontId="4" fillId="0" borderId="0" xfId="17" applyFont="1" applyBorder="1"/>
    <xf numFmtId="43" fontId="0" fillId="0" borderId="0" xfId="17" applyFont="1" applyBorder="1"/>
    <xf numFmtId="165" fontId="14" fillId="0" borderId="3" xfId="28" applyNumberFormat="1" applyFont="1" applyFill="1" applyBorder="1"/>
    <xf numFmtId="165" fontId="71" fillId="0" borderId="3" xfId="28" applyNumberFormat="1" applyFont="1" applyFill="1" applyBorder="1"/>
    <xf numFmtId="8" fontId="72" fillId="0" borderId="0" xfId="0" applyNumberFormat="1" applyFont="1"/>
    <xf numFmtId="4" fontId="0" fillId="0" borderId="3" xfId="0" applyNumberFormat="1" applyBorder="1"/>
    <xf numFmtId="173" fontId="27" fillId="0" borderId="0" xfId="21" applyNumberFormat="1">
      <alignment vertical="top"/>
    </xf>
    <xf numFmtId="165" fontId="27" fillId="0" borderId="0" xfId="21" applyNumberFormat="1">
      <alignment vertical="top"/>
    </xf>
    <xf numFmtId="44" fontId="73" fillId="0" borderId="0" xfId="1" applyNumberFormat="1" applyFont="1" applyAlignment="1">
      <alignment horizontal="center" vertical="center" wrapText="1"/>
    </xf>
    <xf numFmtId="0" fontId="75" fillId="0" borderId="0" xfId="0" applyFont="1" applyAlignment="1">
      <alignment vertical="center" wrapText="1"/>
    </xf>
    <xf numFmtId="0" fontId="75" fillId="0" borderId="0" xfId="0" applyFont="1"/>
    <xf numFmtId="0" fontId="74" fillId="8" borderId="0" xfId="0" applyFont="1" applyFill="1" applyAlignment="1">
      <alignment vertical="center" wrapText="1"/>
    </xf>
    <xf numFmtId="0" fontId="74" fillId="8" borderId="0" xfId="0" applyFont="1" applyFill="1" applyAlignment="1">
      <alignment horizontal="center" vertical="center" wrapText="1"/>
    </xf>
    <xf numFmtId="0" fontId="74" fillId="0" borderId="0" xfId="0" applyFont="1" applyAlignment="1">
      <alignment vertical="center" wrapText="1"/>
    </xf>
    <xf numFmtId="0" fontId="77" fillId="0" borderId="0" xfId="0" applyFont="1" applyAlignment="1">
      <alignment horizontal="left" vertical="center" wrapText="1" indent="1"/>
    </xf>
    <xf numFmtId="166" fontId="77" fillId="0" borderId="0" xfId="1" applyFont="1" applyAlignment="1">
      <alignment horizontal="center" vertical="center" wrapText="1"/>
    </xf>
    <xf numFmtId="166" fontId="74" fillId="0" borderId="1" xfId="1" applyFont="1" applyBorder="1" applyAlignment="1">
      <alignment horizontal="center" vertical="center" wrapText="1"/>
    </xf>
    <xf numFmtId="167" fontId="74" fillId="0" borderId="0" xfId="1" applyNumberFormat="1" applyFont="1" applyAlignment="1">
      <alignment horizontal="center" vertical="center" wrapText="1"/>
    </xf>
    <xf numFmtId="0" fontId="74" fillId="0" borderId="0" xfId="0" applyFont="1" applyAlignment="1">
      <alignment horizontal="center" vertical="center" wrapText="1"/>
    </xf>
    <xf numFmtId="0" fontId="78" fillId="0" borderId="0" xfId="0" applyFont="1" applyAlignment="1">
      <alignment vertical="top"/>
    </xf>
    <xf numFmtId="166" fontId="74" fillId="0" borderId="0" xfId="1" applyFont="1" applyBorder="1" applyAlignment="1">
      <alignment horizontal="center" vertical="center" wrapText="1"/>
    </xf>
    <xf numFmtId="166" fontId="74" fillId="0" borderId="2" xfId="1" applyFont="1" applyBorder="1" applyAlignment="1">
      <alignment horizontal="center" vertical="center" wrapText="1"/>
    </xf>
    <xf numFmtId="167" fontId="74" fillId="0" borderId="0" xfId="1" applyNumberFormat="1" applyFont="1" applyBorder="1" applyAlignment="1">
      <alignment horizontal="center" vertical="center" wrapText="1"/>
    </xf>
    <xf numFmtId="0" fontId="74" fillId="0" borderId="0" xfId="0" applyFont="1" applyAlignment="1">
      <alignment horizontal="left" vertical="center" wrapText="1" indent="1"/>
    </xf>
    <xf numFmtId="167" fontId="77" fillId="0" borderId="0" xfId="1" applyNumberFormat="1" applyFont="1" applyAlignment="1">
      <alignment horizontal="right" vertical="center" wrapText="1"/>
    </xf>
    <xf numFmtId="166" fontId="74" fillId="0" borderId="0" xfId="1" applyFont="1" applyAlignment="1">
      <alignment horizontal="center" vertical="center" wrapText="1"/>
    </xf>
    <xf numFmtId="166" fontId="75" fillId="0" borderId="0" xfId="1" applyFont="1" applyAlignment="1">
      <alignment vertical="center" wrapText="1"/>
    </xf>
    <xf numFmtId="0" fontId="77" fillId="0" borderId="0" xfId="0" applyFont="1" applyAlignment="1">
      <alignment vertical="center" wrapText="1"/>
    </xf>
    <xf numFmtId="166" fontId="75" fillId="0" borderId="0" xfId="1" applyFont="1"/>
    <xf numFmtId="166" fontId="75" fillId="0" borderId="0" xfId="1" applyFont="1" applyBorder="1" applyAlignment="1">
      <alignment vertical="center" wrapText="1"/>
    </xf>
    <xf numFmtId="166" fontId="79" fillId="0" borderId="0" xfId="1" applyFont="1" applyBorder="1" applyAlignment="1">
      <alignment horizontal="center" vertical="center" wrapText="1"/>
    </xf>
    <xf numFmtId="0" fontId="76" fillId="0" borderId="0" xfId="0" applyFont="1"/>
    <xf numFmtId="166" fontId="80" fillId="0" borderId="16" xfId="1" applyFont="1" applyBorder="1"/>
    <xf numFmtId="0" fontId="75" fillId="0" borderId="0" xfId="0" applyFont="1" applyAlignment="1">
      <alignment horizontal="left"/>
    </xf>
    <xf numFmtId="0" fontId="82" fillId="0" borderId="0" xfId="21" applyFont="1">
      <alignment vertical="top"/>
    </xf>
    <xf numFmtId="1" fontId="81" fillId="0" borderId="0" xfId="21" applyNumberFormat="1" applyFont="1" applyAlignment="1">
      <alignment horizontal="center" vertical="top"/>
    </xf>
    <xf numFmtId="4" fontId="81" fillId="0" borderId="0" xfId="21" applyNumberFormat="1" applyFont="1" applyAlignment="1">
      <alignment horizontal="right" vertical="top"/>
    </xf>
    <xf numFmtId="4" fontId="82" fillId="0" borderId="0" xfId="21" applyNumberFormat="1" applyFont="1">
      <alignment vertical="top"/>
    </xf>
    <xf numFmtId="172" fontId="83" fillId="0" borderId="0" xfId="14" applyNumberFormat="1" applyFont="1" applyFill="1" applyBorder="1" applyAlignment="1">
      <alignment vertical="top"/>
    </xf>
    <xf numFmtId="168" fontId="58" fillId="8" borderId="0" xfId="0" applyNumberFormat="1" applyFont="1" applyFill="1" applyAlignment="1">
      <alignment horizontal="left" vertical="top" wrapText="1"/>
    </xf>
    <xf numFmtId="0" fontId="57" fillId="8" borderId="0" xfId="0" applyFont="1" applyFill="1" applyAlignment="1">
      <alignment horizontal="left" vertical="top" wrapText="1"/>
    </xf>
    <xf numFmtId="166" fontId="57" fillId="8" borderId="0" xfId="1" applyFont="1" applyFill="1" applyBorder="1" applyAlignment="1">
      <alignment horizontal="right" vertical="top" wrapText="1"/>
    </xf>
    <xf numFmtId="10" fontId="57" fillId="8" borderId="0" xfId="15" applyNumberFormat="1" applyFont="1" applyFill="1" applyBorder="1" applyAlignment="1">
      <alignment horizontal="center" vertical="top" wrapText="1"/>
    </xf>
    <xf numFmtId="166" fontId="57" fillId="8" borderId="0" xfId="1" applyFont="1" applyFill="1" applyBorder="1" applyAlignment="1">
      <alignment horizontal="center" vertical="top" wrapText="1"/>
    </xf>
    <xf numFmtId="0" fontId="0" fillId="8" borderId="0" xfId="0" applyFill="1" applyAlignment="1">
      <alignment horizontal="left" vertical="top" wrapText="1"/>
    </xf>
    <xf numFmtId="0" fontId="57" fillId="8" borderId="0" xfId="0" applyFont="1" applyFill="1" applyAlignment="1">
      <alignment horizontal="left" vertical="center" wrapText="1"/>
    </xf>
    <xf numFmtId="166" fontId="57" fillId="8" borderId="0" xfId="1" applyFont="1" applyFill="1" applyBorder="1" applyAlignment="1">
      <alignment horizontal="right" vertical="center" wrapText="1"/>
    </xf>
    <xf numFmtId="166" fontId="57" fillId="8" borderId="0" xfId="1" applyFont="1" applyFill="1" applyBorder="1" applyAlignment="1">
      <alignment horizontal="center" vertical="center" wrapText="1"/>
    </xf>
    <xf numFmtId="166" fontId="27" fillId="0" borderId="0" xfId="1" applyFont="1" applyAlignment="1">
      <alignment vertical="top"/>
    </xf>
    <xf numFmtId="4" fontId="4" fillId="0" borderId="3" xfId="29" applyNumberFormat="1" applyBorder="1"/>
    <xf numFmtId="0" fontId="81" fillId="0" borderId="0" xfId="21" applyFont="1" applyAlignment="1">
      <alignment horizontal="left" vertical="top" wrapText="1" readingOrder="1"/>
    </xf>
    <xf numFmtId="0" fontId="86" fillId="0" borderId="0" xfId="21" applyFont="1">
      <alignment vertical="top"/>
    </xf>
    <xf numFmtId="0" fontId="87" fillId="0" borderId="0" xfId="0" applyFont="1"/>
    <xf numFmtId="14" fontId="87" fillId="0" borderId="0" xfId="0" applyNumberFormat="1" applyFont="1"/>
    <xf numFmtId="0" fontId="87" fillId="0" borderId="0" xfId="0" applyFont="1" applyAlignment="1">
      <alignment wrapText="1"/>
    </xf>
    <xf numFmtId="0" fontId="88" fillId="0" borderId="0" xfId="0" applyFont="1"/>
    <xf numFmtId="4" fontId="25" fillId="0" borderId="0" xfId="0" applyNumberFormat="1" applyFont="1"/>
    <xf numFmtId="0" fontId="81" fillId="0" borderId="3" xfId="21" applyFont="1" applyBorder="1" applyAlignment="1">
      <alignment horizontal="left" vertical="top"/>
    </xf>
    <xf numFmtId="1" fontId="81" fillId="0" borderId="3" xfId="21" applyNumberFormat="1" applyFont="1" applyBorder="1" applyAlignment="1">
      <alignment horizontal="center" vertical="top"/>
    </xf>
    <xf numFmtId="166" fontId="82" fillId="0" borderId="3" xfId="1" applyFont="1" applyFill="1" applyBorder="1" applyAlignment="1">
      <alignment vertical="top"/>
    </xf>
    <xf numFmtId="166" fontId="82" fillId="0" borderId="3" xfId="1" applyFont="1" applyBorder="1" applyAlignment="1">
      <alignment vertical="top"/>
    </xf>
    <xf numFmtId="166" fontId="84" fillId="0" borderId="3" xfId="1" applyFont="1" applyBorder="1"/>
    <xf numFmtId="1" fontId="89" fillId="14" borderId="3" xfId="21" applyNumberFormat="1" applyFont="1" applyFill="1" applyBorder="1" applyAlignment="1">
      <alignment horizontal="center" vertical="top"/>
    </xf>
    <xf numFmtId="4" fontId="82" fillId="0" borderId="3" xfId="21" applyNumberFormat="1" applyFont="1" applyBorder="1" applyAlignment="1">
      <alignment horizontal="right" vertical="top"/>
    </xf>
    <xf numFmtId="4" fontId="81" fillId="0" borderId="3" xfId="21" applyNumberFormat="1" applyFont="1" applyBorder="1" applyAlignment="1">
      <alignment horizontal="right" vertical="top"/>
    </xf>
    <xf numFmtId="0" fontId="81" fillId="0" borderId="0" xfId="21" applyFont="1" applyBorder="1" applyAlignment="1">
      <alignment horizontal="left" vertical="top" wrapText="1" readingOrder="1"/>
    </xf>
    <xf numFmtId="4" fontId="81" fillId="0" borderId="0" xfId="21" applyNumberFormat="1" applyFont="1" applyBorder="1" applyAlignment="1">
      <alignment horizontal="right" vertical="top"/>
    </xf>
    <xf numFmtId="0" fontId="82" fillId="0" borderId="3" xfId="21" applyFont="1" applyBorder="1" applyAlignment="1">
      <alignment horizontal="left" vertical="top"/>
    </xf>
    <xf numFmtId="166" fontId="84" fillId="0" borderId="3" xfId="1" applyFont="1" applyFill="1" applyBorder="1"/>
    <xf numFmtId="166" fontId="82" fillId="0" borderId="3" xfId="1" applyFont="1" applyFill="1" applyBorder="1" applyAlignment="1">
      <alignment horizontal="right" vertical="top"/>
    </xf>
    <xf numFmtId="165" fontId="0" fillId="0" borderId="3" xfId="6" applyNumberFormat="1" applyFont="1" applyBorder="1"/>
    <xf numFmtId="166" fontId="89" fillId="14" borderId="3" xfId="1" applyFont="1" applyFill="1" applyBorder="1" applyAlignment="1">
      <alignment vertical="top"/>
    </xf>
    <xf numFmtId="166" fontId="89" fillId="14" borderId="3" xfId="1" applyFont="1" applyFill="1" applyBorder="1" applyAlignment="1">
      <alignment horizontal="right" vertical="top"/>
    </xf>
    <xf numFmtId="4" fontId="89" fillId="14" borderId="3" xfId="21" applyNumberFormat="1" applyFont="1" applyFill="1" applyBorder="1" applyAlignment="1">
      <alignment horizontal="right" vertical="top"/>
    </xf>
    <xf numFmtId="4" fontId="91" fillId="0" borderId="0" xfId="0" applyNumberFormat="1" applyFont="1"/>
    <xf numFmtId="165" fontId="14" fillId="0" borderId="3" xfId="26" applyNumberFormat="1" applyFont="1" applyFill="1" applyBorder="1"/>
    <xf numFmtId="4" fontId="89" fillId="14" borderId="0" xfId="21" applyNumberFormat="1" applyFont="1" applyFill="1" applyAlignment="1">
      <alignment horizontal="right" vertical="top"/>
    </xf>
    <xf numFmtId="166" fontId="82" fillId="0" borderId="3" xfId="1" applyFont="1" applyFill="1" applyBorder="1" applyAlignment="1">
      <alignment horizontal="center" vertical="top"/>
    </xf>
    <xf numFmtId="165" fontId="82" fillId="0" borderId="3" xfId="21" applyNumberFormat="1" applyFont="1" applyBorder="1">
      <alignment vertical="top"/>
    </xf>
    <xf numFmtId="165" fontId="83" fillId="0" borderId="3" xfId="26" applyNumberFormat="1" applyFont="1" applyFill="1" applyBorder="1"/>
    <xf numFmtId="172" fontId="83" fillId="0" borderId="3" xfId="14" applyNumberFormat="1" applyFont="1" applyFill="1" applyBorder="1" applyAlignment="1">
      <alignment vertical="top"/>
    </xf>
    <xf numFmtId="172" fontId="82" fillId="0" borderId="3" xfId="21" applyNumberFormat="1" applyFont="1" applyBorder="1">
      <alignment vertical="top"/>
    </xf>
    <xf numFmtId="172" fontId="85" fillId="0" borderId="3" xfId="14" applyNumberFormat="1" applyFont="1" applyFill="1" applyBorder="1" applyAlignment="1">
      <alignment vertical="top"/>
    </xf>
    <xf numFmtId="0" fontId="89" fillId="0" borderId="0" xfId="21" applyFont="1" applyFill="1" applyAlignment="1">
      <alignment horizontal="left" vertical="top" wrapText="1" readingOrder="1"/>
    </xf>
    <xf numFmtId="4" fontId="89" fillId="0" borderId="0" xfId="21" applyNumberFormat="1" applyFont="1" applyFill="1" applyAlignment="1">
      <alignment horizontal="right" vertical="top"/>
    </xf>
    <xf numFmtId="4" fontId="82" fillId="15" borderId="0" xfId="21" applyNumberFormat="1" applyFont="1" applyFill="1">
      <alignment vertical="top"/>
    </xf>
    <xf numFmtId="0" fontId="93" fillId="0" borderId="14" xfId="0" applyFont="1" applyBorder="1"/>
    <xf numFmtId="166" fontId="93" fillId="0" borderId="15" xfId="0" applyNumberFormat="1" applyFont="1" applyBorder="1"/>
    <xf numFmtId="166" fontId="94" fillId="0" borderId="3" xfId="1" applyNumberFormat="1" applyFont="1" applyBorder="1"/>
    <xf numFmtId="166" fontId="94" fillId="0" borderId="3" xfId="1" applyFont="1" applyBorder="1"/>
    <xf numFmtId="166" fontId="65" fillId="0" borderId="3" xfId="1" applyNumberFormat="1" applyFont="1" applyBorder="1"/>
    <xf numFmtId="172" fontId="44" fillId="0" borderId="3" xfId="14" applyNumberFormat="1" applyFont="1" applyFill="1" applyBorder="1" applyAlignment="1">
      <alignment vertical="top"/>
    </xf>
    <xf numFmtId="0" fontId="76" fillId="0" borderId="0" xfId="0" applyFont="1" applyAlignment="1">
      <alignment horizontal="center"/>
    </xf>
    <xf numFmtId="0" fontId="75" fillId="0" borderId="0" xfId="0" applyFont="1" applyAlignment="1">
      <alignment horizontal="center"/>
    </xf>
    <xf numFmtId="0" fontId="75" fillId="0" borderId="0" xfId="0" applyFont="1" applyAlignment="1">
      <alignment horizontal="center" wrapText="1"/>
    </xf>
    <xf numFmtId="0" fontId="74" fillId="0" borderId="0" xfId="0" applyFont="1" applyAlignment="1">
      <alignment horizontal="center" vertical="center"/>
    </xf>
    <xf numFmtId="0" fontId="89" fillId="14" borderId="0" xfId="21" applyFont="1" applyFill="1" applyAlignment="1">
      <alignment horizontal="left" vertical="top" wrapText="1" readingOrder="1"/>
    </xf>
    <xf numFmtId="0" fontId="89" fillId="14" borderId="3" xfId="21" applyFont="1" applyFill="1" applyBorder="1" applyAlignment="1">
      <alignment horizontal="left" vertical="top" wrapText="1" readingOrder="1"/>
    </xf>
    <xf numFmtId="0" fontId="81" fillId="0" borderId="3" xfId="21" applyFont="1" applyBorder="1" applyAlignment="1">
      <alignment horizontal="left" vertical="top" wrapText="1" readingOrder="1"/>
    </xf>
    <xf numFmtId="0" fontId="81" fillId="0" borderId="0" xfId="21" applyFont="1" applyAlignment="1">
      <alignment horizontal="left" vertical="top"/>
    </xf>
    <xf numFmtId="0" fontId="82" fillId="0" borderId="0" xfId="21" applyFont="1" applyAlignment="1">
      <alignment horizontal="left" vertical="top" wrapText="1"/>
    </xf>
    <xf numFmtId="0" fontId="82" fillId="0" borderId="3" xfId="21" applyFont="1" applyBorder="1" applyAlignment="1">
      <alignment horizontal="left" vertical="top" wrapText="1"/>
    </xf>
    <xf numFmtId="0" fontId="89" fillId="14" borderId="3" xfId="21" applyFont="1" applyFill="1" applyBorder="1" applyAlignment="1">
      <alignment horizontal="justify" vertical="top" wrapText="1"/>
    </xf>
    <xf numFmtId="0" fontId="81" fillId="8" borderId="3" xfId="21" applyFont="1" applyFill="1" applyBorder="1" applyAlignment="1">
      <alignment horizontal="left" vertical="top"/>
    </xf>
    <xf numFmtId="0" fontId="90" fillId="14" borderId="0" xfId="21" applyFont="1" applyFill="1" applyAlignment="1">
      <alignment horizontal="justify" vertical="top" wrapText="1"/>
    </xf>
    <xf numFmtId="0" fontId="81" fillId="8" borderId="0" xfId="21" applyFont="1" applyFill="1" applyAlignment="1">
      <alignment horizontal="left" vertical="top"/>
    </xf>
    <xf numFmtId="0" fontId="89" fillId="14" borderId="3" xfId="21" applyFont="1" applyFill="1" applyBorder="1" applyAlignment="1">
      <alignment horizontal="left" vertical="top"/>
    </xf>
    <xf numFmtId="0" fontId="81" fillId="0" borderId="3" xfId="21" applyFont="1" applyBorder="1" applyAlignment="1">
      <alignment horizontal="left" vertical="top"/>
    </xf>
    <xf numFmtId="0" fontId="92" fillId="14" borderId="3" xfId="21" applyFont="1" applyFill="1" applyBorder="1" applyAlignment="1">
      <alignment horizontal="justify" vertical="top" wrapText="1"/>
    </xf>
    <xf numFmtId="0" fontId="90" fillId="14" borderId="3" xfId="21" applyFont="1" applyFill="1" applyBorder="1" applyAlignment="1">
      <alignment horizontal="justify" vertical="top" wrapText="1"/>
    </xf>
    <xf numFmtId="0" fontId="28" fillId="0" borderId="0" xfId="21" applyFont="1" applyAlignment="1">
      <alignment horizontal="center" vertical="top"/>
    </xf>
    <xf numFmtId="0" fontId="27" fillId="0" borderId="0" xfId="21" applyAlignment="1">
      <alignment horizontal="center" vertical="top"/>
    </xf>
    <xf numFmtId="0" fontId="83" fillId="0" borderId="13" xfId="8" applyFont="1" applyBorder="1" applyAlignment="1">
      <alignment horizontal="left" vertical="top"/>
    </xf>
    <xf numFmtId="0" fontId="83" fillId="0" borderId="19" xfId="8" applyFont="1" applyBorder="1" applyAlignment="1">
      <alignment horizontal="left" vertical="top"/>
    </xf>
    <xf numFmtId="0" fontId="83" fillId="0" borderId="12" xfId="8" applyFont="1" applyBorder="1" applyAlignment="1">
      <alignment horizontal="left" vertical="top"/>
    </xf>
    <xf numFmtId="0" fontId="82" fillId="0" borderId="13" xfId="21" applyFont="1" applyBorder="1" applyAlignment="1">
      <alignment horizontal="left" vertical="top" wrapText="1"/>
    </xf>
    <xf numFmtId="0" fontId="82" fillId="0" borderId="19" xfId="21" applyFont="1" applyBorder="1" applyAlignment="1">
      <alignment horizontal="left" vertical="top" wrapText="1"/>
    </xf>
    <xf numFmtId="0" fontId="82" fillId="0" borderId="12" xfId="21" applyFont="1" applyBorder="1" applyAlignment="1">
      <alignment horizontal="left" vertical="top" wrapText="1"/>
    </xf>
    <xf numFmtId="0" fontId="82" fillId="0" borderId="13" xfId="21" applyFont="1" applyBorder="1" applyAlignment="1">
      <alignment horizontal="left" vertical="top"/>
    </xf>
    <xf numFmtId="0" fontId="82" fillId="0" borderId="19" xfId="21" applyFont="1" applyBorder="1" applyAlignment="1">
      <alignment horizontal="left" vertical="top"/>
    </xf>
    <xf numFmtId="0" fontId="82" fillId="0" borderId="12" xfId="21" applyFont="1" applyBorder="1" applyAlignment="1">
      <alignment horizontal="left" vertical="top"/>
    </xf>
    <xf numFmtId="0" fontId="44" fillId="9" borderId="17" xfId="0" applyFont="1" applyFill="1" applyBorder="1" applyAlignment="1">
      <alignment horizontal="center" vertical="center" wrapText="1"/>
    </xf>
    <xf numFmtId="0" fontId="44" fillId="9" borderId="0" xfId="0" applyFont="1" applyFill="1" applyAlignment="1">
      <alignment horizontal="center" vertical="center" wrapText="1"/>
    </xf>
    <xf numFmtId="0" fontId="44" fillId="12" borderId="17" xfId="0" applyFont="1" applyFill="1" applyBorder="1" applyAlignment="1">
      <alignment horizontal="center" vertical="center" wrapText="1"/>
    </xf>
    <xf numFmtId="0" fontId="44" fillId="12" borderId="0" xfId="0" applyFont="1" applyFill="1" applyAlignment="1">
      <alignment horizontal="center" vertical="center" wrapText="1"/>
    </xf>
    <xf numFmtId="0" fontId="44" fillId="13" borderId="3" xfId="0" applyFont="1" applyFill="1" applyBorder="1" applyAlignment="1">
      <alignment horizontal="center" vertical="center" wrapText="1"/>
    </xf>
    <xf numFmtId="0" fontId="40" fillId="0" borderId="0" xfId="22" applyFont="1" applyAlignment="1">
      <alignment horizontal="center"/>
    </xf>
    <xf numFmtId="0" fontId="40" fillId="0" borderId="9" xfId="22" applyFont="1" applyBorder="1" applyAlignment="1">
      <alignment horizontal="center"/>
    </xf>
    <xf numFmtId="0" fontId="44" fillId="10" borderId="17" xfId="0" applyFont="1" applyFill="1" applyBorder="1" applyAlignment="1">
      <alignment horizontal="center" vertical="center" wrapText="1"/>
    </xf>
    <xf numFmtId="0" fontId="44" fillId="10" borderId="0" xfId="0" applyFont="1" applyFill="1" applyAlignment="1">
      <alignment horizontal="center" vertical="center" wrapText="1"/>
    </xf>
    <xf numFmtId="0" fontId="44" fillId="11" borderId="17" xfId="0" applyFont="1" applyFill="1" applyBorder="1" applyAlignment="1">
      <alignment horizontal="center" vertical="center" wrapText="1"/>
    </xf>
    <xf numFmtId="0" fontId="44" fillId="11" borderId="0" xfId="0" applyFont="1" applyFill="1" applyAlignment="1">
      <alignment horizontal="center" vertical="center" wrapText="1"/>
    </xf>
    <xf numFmtId="0" fontId="7" fillId="0" borderId="0" xfId="0" applyFont="1" applyAlignment="1">
      <alignment horizontal="center"/>
    </xf>
    <xf numFmtId="0" fontId="8" fillId="0" borderId="0" xfId="0" applyFont="1" applyAlignment="1">
      <alignment horizontal="center"/>
    </xf>
    <xf numFmtId="0" fontId="10" fillId="0" borderId="0" xfId="0" applyFont="1" applyAlignment="1">
      <alignment horizontal="center" vertical="center"/>
    </xf>
    <xf numFmtId="0" fontId="53" fillId="0" borderId="0" xfId="0" applyFont="1" applyAlignment="1">
      <alignment horizontal="left" vertical="center" wrapText="1"/>
    </xf>
    <xf numFmtId="0" fontId="57" fillId="0" borderId="0" xfId="0" applyFont="1" applyAlignment="1">
      <alignment horizontal="center" vertical="center" wrapText="1"/>
    </xf>
    <xf numFmtId="0" fontId="54" fillId="0" borderId="0" xfId="0" applyFont="1" applyAlignment="1">
      <alignment horizontal="center" vertical="center"/>
    </xf>
    <xf numFmtId="0" fontId="55" fillId="0" borderId="0" xfId="0" applyFont="1" applyAlignment="1">
      <alignment horizontal="center" vertical="center"/>
    </xf>
    <xf numFmtId="0" fontId="56" fillId="0" borderId="0" xfId="0" applyFont="1" applyAlignment="1">
      <alignment horizontal="center" vertical="top"/>
    </xf>
    <xf numFmtId="0" fontId="53" fillId="0" borderId="0" xfId="0" applyFont="1" applyAlignment="1">
      <alignment horizontal="center" vertical="center" wrapText="1"/>
    </xf>
    <xf numFmtId="0" fontId="30" fillId="0" borderId="0" xfId="21" applyFont="1" applyAlignment="1">
      <alignment horizontal="right" vertical="top" wrapText="1" readingOrder="1"/>
    </xf>
    <xf numFmtId="0" fontId="29" fillId="5" borderId="0" xfId="21" applyFont="1" applyFill="1" applyAlignment="1">
      <alignment horizontal="left" vertical="top"/>
    </xf>
    <xf numFmtId="0" fontId="27" fillId="0" borderId="0" xfId="21" applyAlignment="1">
      <alignment horizontal="left" vertical="top" wrapText="1"/>
    </xf>
    <xf numFmtId="0" fontId="27" fillId="0" borderId="0" xfId="21" applyAlignment="1">
      <alignment horizontal="left" vertical="top" wrapText="1" readingOrder="1"/>
    </xf>
    <xf numFmtId="0" fontId="30" fillId="0" borderId="0" xfId="21" applyFont="1" applyAlignment="1">
      <alignment horizontal="center" vertical="top" wrapText="1" readingOrder="1"/>
    </xf>
    <xf numFmtId="0" fontId="42" fillId="0" borderId="0" xfId="25" applyFont="1" applyAlignment="1">
      <alignment horizontal="center"/>
    </xf>
    <xf numFmtId="0" fontId="41" fillId="0" borderId="0" xfId="25" applyFont="1" applyAlignment="1">
      <alignment horizontal="center"/>
    </xf>
    <xf numFmtId="0" fontId="87" fillId="0" borderId="0" xfId="0" applyFont="1" applyAlignment="1">
      <alignment horizontal="center"/>
    </xf>
    <xf numFmtId="0" fontId="87" fillId="0" borderId="18" xfId="0" applyFont="1" applyBorder="1" applyAlignment="1">
      <alignment horizontal="center"/>
    </xf>
  </cellXfs>
  <cellStyles count="30">
    <cellStyle name="Millares" xfId="1" builtinId="3"/>
    <cellStyle name="Millares 2" xfId="4"/>
    <cellStyle name="Millares 2 2" xfId="14"/>
    <cellStyle name="Millares 2 2 3" xfId="20"/>
    <cellStyle name="Millares 2 3" xfId="10"/>
    <cellStyle name="Millares 3" xfId="6"/>
    <cellStyle name="Millares 3 2" xfId="23"/>
    <cellStyle name="Millares 3 3" xfId="11"/>
    <cellStyle name="Millares 4" xfId="17"/>
    <cellStyle name="Millares 4 2" xfId="3"/>
    <cellStyle name="Moneda" xfId="26" builtinId="4"/>
    <cellStyle name="Moneda 2 3" xfId="28"/>
    <cellStyle name="Normal" xfId="0" builtinId="0"/>
    <cellStyle name="Normal 13" xfId="18"/>
    <cellStyle name="Normal 14" xfId="19"/>
    <cellStyle name="Normal 16" xfId="29"/>
    <cellStyle name="Normal 2" xfId="2"/>
    <cellStyle name="Normal 2 2" xfId="7"/>
    <cellStyle name="Normal 2 2 2" xfId="8"/>
    <cellStyle name="Normal 2 3" xfId="12"/>
    <cellStyle name="Normal 2 4" xfId="21"/>
    <cellStyle name="Normal 3" xfId="16"/>
    <cellStyle name="Normal 3 2" xfId="13"/>
    <cellStyle name="Normal 4" xfId="22"/>
    <cellStyle name="Normal 5" xfId="5"/>
    <cellStyle name="Normal 6" xfId="25"/>
    <cellStyle name="Normal 7" xfId="27"/>
    <cellStyle name="Porcentaje" xfId="15" builtinId="5"/>
    <cellStyle name="Porcentaje 2" xfId="9"/>
    <cellStyle name="Porcentaje 3" xfId="24"/>
  </cellStyles>
  <dxfs count="4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strike val="0"/>
        <outline val="0"/>
        <shadow val="0"/>
        <u val="none"/>
        <vertAlign val="baseline"/>
        <sz val="10"/>
        <color auto="1"/>
      </font>
      <numFmt numFmtId="166" formatCode="_-* #,##0.00\ _€_-;\-* #,##0.00\ _€_-;_-* &quot;-&quot;??\ _€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numFmt numFmtId="166" formatCode="_-* #,##0.00\ _€_-;\-* #,##0.00\ _€_-;_-* &quot;-&quot;??\ _€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numFmt numFmtId="166" formatCode="_-* #,##0.00\ _€_-;\-* #,##0.00\ _€_-;_-* &quot;-&quot;??\ _€_-;_-@_-"/>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strike val="0"/>
        <outline val="0"/>
        <shadow val="0"/>
        <u val="none"/>
        <vertAlign val="baseline"/>
        <sz val="10"/>
        <color auto="1"/>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numFmt numFmtId="166" formatCode="_-* #,##0.00\ _€_-;\-* #,##0.00\ _€_-;_-* &quot;-&quot;??\ _€_-;_-@_-"/>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strike val="0"/>
        <outline val="0"/>
        <shadow val="0"/>
        <u val="none"/>
        <vertAlign val="baseline"/>
        <sz val="10"/>
        <color auto="1"/>
      </font>
      <numFmt numFmtId="166" formatCode="_-* #,##0.00\ _€_-;\-* #,##0.00\ _€_-;_-* &quot;-&quot;??\ _€_-;_-@_-"/>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numFmt numFmtId="166" formatCode="_-* #,##0.00\ _€_-;\-* #,##0.00\ _€_-;_-* &quot;-&quot;??\ _€_-;_-@_-"/>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Calibri"/>
        <scheme val="minor"/>
      </font>
      <numFmt numFmtId="166" formatCode="_-* #,##0.00\ _€_-;\-* #,##0.00\ _€_-;_-* &quot;-&quot;??\ _€_-;_-@_-"/>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ri"/>
        <scheme val="minor"/>
      </font>
      <border diagonalUp="0" diagonalDown="0" outline="0">
        <left/>
        <right style="thin">
          <color indexed="64"/>
        </right>
        <top style="thin">
          <color indexed="64"/>
        </top>
        <bottom/>
      </border>
    </dxf>
    <dxf>
      <font>
        <strike val="0"/>
        <outline val="0"/>
        <shadow val="0"/>
        <u val="none"/>
        <vertAlign val="baseline"/>
        <sz val="10"/>
      </font>
      <border diagonalUp="0" diagonalDown="0" outline="0">
        <left/>
        <right style="thin">
          <color indexed="64"/>
        </right>
        <top style="thin">
          <color indexed="64"/>
        </top>
        <bottom style="thin">
          <color indexed="64"/>
        </bottom>
      </border>
    </dxf>
    <dxf>
      <border>
        <top style="thin">
          <color rgb="FF000000"/>
        </top>
      </border>
    </dxf>
    <dxf>
      <font>
        <strike val="0"/>
        <outline val="0"/>
        <shadow val="0"/>
        <u val="none"/>
        <vertAlign val="baseline"/>
        <sz val="10"/>
      </font>
      <border diagonalUp="0" diagonalDown="0" outline="0">
        <left style="thin">
          <color rgb="FF000000"/>
        </left>
        <right style="thin">
          <color rgb="FF000000"/>
        </right>
        <top/>
        <bottom/>
      </border>
    </dxf>
    <dxf>
      <border diagonalUp="0" diagonalDown="0">
        <left style="thin">
          <color rgb="FF000000"/>
        </left>
        <right style="thin">
          <color rgb="FF000000"/>
        </right>
        <top style="thin">
          <color rgb="FF000000"/>
        </top>
        <bottom style="thin">
          <color rgb="FF000000"/>
        </bottom>
      </border>
    </dxf>
    <dxf>
      <font>
        <strike val="0"/>
        <outline val="0"/>
        <shadow val="0"/>
        <u val="none"/>
        <vertAlign val="baseline"/>
        <sz val="10"/>
      </font>
    </dxf>
    <dxf>
      <border>
        <bottom style="thin">
          <color rgb="FF000000"/>
        </bottom>
      </border>
    </dxf>
    <dxf>
      <font>
        <strike val="0"/>
        <outline val="0"/>
        <shadow val="0"/>
        <u val="none"/>
        <vertAlign val="baseline"/>
        <sz val="10"/>
        <color theme="0"/>
        <name val="Calibri"/>
        <scheme val="minor"/>
      </font>
      <fill>
        <patternFill patternType="solid">
          <fgColor indexed="64"/>
          <bgColor theme="3" tint="0.39997558519241921"/>
        </patternFill>
      </fill>
      <alignment horizontal="center" vertical="center" textRotation="0" indent="0" justifyLastLine="0" shrinkToFit="0" readingOrder="0"/>
      <border diagonalUp="0" diagonalDown="0" outline="0">
        <left style="thin">
          <color indexed="64"/>
        </left>
        <right style="thin">
          <color indexed="64"/>
        </right>
        <top/>
        <bottom/>
      </border>
    </dxf>
  </dxfs>
  <tableStyles count="1" defaultTableStyle="TableStyleMedium2" defaultPivotStyle="PivotStyleLight16">
    <tableStyle name="Estilo de tabla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Y:\Users\francisca.castro\Downloads\Formulario%20nuevo%20de%20la%20ejecucion%20presupuestaria%20201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ADRE%20FINBAL%20FONDO%20008-2025/INSTRUMENTOS%20FINANCIEROS%20%20al%2030%20DE%20NOVIEMBR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CUADRE%20FINBAL%20FONDO%20008-2025/FORMULARIOS%20MODELO%20CONSOLIDADO%20FR%20Y%20VS%202025%20AL%2020%20DE%20NOVIEMBRE%20202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Contabilidad\Documents\POA%202025\FACTURACION%202025\CUADRE%202025.1\SENASA%20ENERO%202025\INSTRUMENTOS%20FINANCIEROS%20ENERO%20202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1ER.%20TRIMESTRE%202025%20FEBRERO.2\CONTROL%20Y%20FISCALIZACION\FACTURA%20CONTRIBUTIVO%20MARZO%20%20202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Contabilidad\Documents\POA%202025\CUADRE%202025%208%20DE%20ABRIL\INSTRUMENTOS%20FINANCIEROS%20MARZO%20202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POA%202025.1\CUADRE%202025%20.1\CUADRE%20SENASA%20JULIO%202025\INSTRUMENTOS%20FINANCIEROS%20JULIO%20202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Contabilidad\Documents\POA%2020222\ESTADOS%20FINANCIEROS%202022\ESTADOS%20FINANCIEROS%202022\ESTADOS%20FINANCIEROS%20ENERO%202022%20FINAL.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idela\Downloads\HMHV%204.1.1.10.01%20Elaboraci&#243;n%20del%20Plan%20Operativo%20Anual%202025.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CUADRE%202024.1\SENASA%20JUNIO%202024\NUEVO%20MODELO%20CONSOLIDADO%20AL%2030%20DE%20JUNIO%20FR%20Y%20VS%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Base - No tocar"/>
      <sheetName val="Criterios - No tocar"/>
      <sheetName val="MENE2"/>
      <sheetName val="MENE3"/>
    </sheetNames>
    <sheetDataSet>
      <sheetData sheetId="0" refreshError="1"/>
      <sheetData sheetId="1" refreshError="1"/>
      <sheetData sheetId="2">
        <row r="1">
          <cell r="B1" t="str">
            <v>Metropolitano - '0</v>
          </cell>
          <cell r="C1" t="str">
            <v>Valdesia - I</v>
          </cell>
          <cell r="D1" t="str">
            <v>Norcentral - II</v>
          </cell>
          <cell r="E1" t="str">
            <v>Nordeste - III</v>
          </cell>
          <cell r="F1" t="str">
            <v>Enriquillo - IV</v>
          </cell>
          <cell r="G1" t="str">
            <v>Este - V</v>
          </cell>
          <cell r="H1" t="str">
            <v>El Valle - VI</v>
          </cell>
          <cell r="I1" t="str">
            <v>Cibao Occidental - VII</v>
          </cell>
          <cell r="J1" t="str">
            <v>Cibao Central - VIII</v>
          </cell>
          <cell r="K1" t="str">
            <v>Vacío</v>
          </cell>
        </row>
        <row r="2">
          <cell r="M2" t="str">
            <v>Vacío</v>
          </cell>
        </row>
        <row r="3">
          <cell r="M3" t="str">
            <v>enero  - marzo</v>
          </cell>
        </row>
        <row r="4">
          <cell r="M4" t="str">
            <v>abril - junio</v>
          </cell>
        </row>
        <row r="5">
          <cell r="M5" t="str">
            <v>julio - septiembre</v>
          </cell>
        </row>
        <row r="6">
          <cell r="M6" t="str">
            <v>octubre - Diciembre</v>
          </cell>
        </row>
      </sheetData>
      <sheetData sheetId="3" refreshError="1"/>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XILIAR CXC"/>
      <sheetName val="OBLIGACIONES"/>
      <sheetName val="Ingresos según origen"/>
      <sheetName val="NOMINA INTERNA"/>
      <sheetName val="COMPENSACION SERV. SEGURIDAD"/>
      <sheetName val="DEUDA X SUPLIDOR"/>
      <sheetName val="DEUDA X PERIODO"/>
      <sheetName val="DEUDA X FACTURA"/>
    </sheetNames>
    <sheetDataSet>
      <sheetData sheetId="0"/>
      <sheetData sheetId="1">
        <row r="10">
          <cell r="E10">
            <v>10326.76</v>
          </cell>
        </row>
        <row r="11">
          <cell r="E11">
            <v>63622.61</v>
          </cell>
        </row>
        <row r="15">
          <cell r="E15">
            <v>2125</v>
          </cell>
        </row>
      </sheetData>
      <sheetData sheetId="2">
        <row r="11">
          <cell r="E11">
            <v>91260.29</v>
          </cell>
        </row>
        <row r="12">
          <cell r="E12">
            <v>72661.429999999993</v>
          </cell>
        </row>
        <row r="15">
          <cell r="E15">
            <v>45604.84</v>
          </cell>
        </row>
        <row r="20">
          <cell r="E20">
            <v>500</v>
          </cell>
        </row>
        <row r="23">
          <cell r="E23">
            <v>80000</v>
          </cell>
        </row>
      </sheetData>
      <sheetData sheetId="3"/>
      <sheetData sheetId="4"/>
      <sheetData sheetId="5"/>
      <sheetData sheetId="6"/>
      <sheetData sheetId="7">
        <row r="46">
          <cell r="F46">
            <v>65649.16</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FR"/>
      <sheetName val="CUENTA T FR"/>
      <sheetName val="AVISO DE DEBITO"/>
      <sheetName val="HISTORIAL DE REVISION"/>
      <sheetName val="RELACION DE PAGO FR"/>
      <sheetName val="CONS. FUENTES FINAN"/>
      <sheetName val="CUENTA T VS"/>
      <sheetName val="CUENTA T NOMINA SNS"/>
      <sheetName val="RELACION DE PAGO VS"/>
      <sheetName val="GASTOS X ATENCION"/>
    </sheetNames>
    <sheetDataSet>
      <sheetData sheetId="0"/>
      <sheetData sheetId="1"/>
      <sheetData sheetId="2"/>
      <sheetData sheetId="3"/>
      <sheetData sheetId="4"/>
      <sheetData sheetId="5">
        <row r="14">
          <cell r="G14">
            <v>399803.9</v>
          </cell>
        </row>
        <row r="88">
          <cell r="J88">
            <v>27548.03</v>
          </cell>
        </row>
        <row r="111">
          <cell r="J111">
            <v>11997.5</v>
          </cell>
        </row>
        <row r="125">
          <cell r="J125">
            <v>27532</v>
          </cell>
        </row>
        <row r="157">
          <cell r="J157">
            <v>71648.2</v>
          </cell>
        </row>
        <row r="182">
          <cell r="J182">
            <v>1345.03</v>
          </cell>
        </row>
        <row r="197">
          <cell r="J197">
            <v>68206.86</v>
          </cell>
        </row>
        <row r="213">
          <cell r="J213">
            <v>75781.01999999999</v>
          </cell>
        </row>
        <row r="232">
          <cell r="J232">
            <v>9988.0499999999993</v>
          </cell>
        </row>
        <row r="250">
          <cell r="J250">
            <v>10841.25</v>
          </cell>
        </row>
        <row r="286">
          <cell r="J286">
            <v>140176.23000000001</v>
          </cell>
        </row>
        <row r="308">
          <cell r="J308">
            <v>44641.530000000006</v>
          </cell>
        </row>
        <row r="336">
          <cell r="J336">
            <v>20650</v>
          </cell>
        </row>
      </sheetData>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aSa Contributivo"/>
      <sheetName val="SeNaSa Subsidiado"/>
      <sheetName val="SENMA"/>
      <sheetName val="GMA"/>
      <sheetName val="OBLIGACIONES"/>
      <sheetName val="ORIGEN INGRESOS HOSP-"/>
      <sheetName val="NOMINA INTERNA"/>
      <sheetName val="COMPENSACION SERV. SEGURIDAD"/>
      <sheetName val="DEUDA AL 31 ENERO"/>
      <sheetName val="Detalle obligaciones"/>
    </sheetNames>
    <sheetDataSet>
      <sheetData sheetId="0"/>
      <sheetData sheetId="1">
        <row r="11">
          <cell r="I11">
            <v>74000.2</v>
          </cell>
        </row>
      </sheetData>
      <sheetData sheetId="2"/>
      <sheetData sheetId="3"/>
      <sheetData sheetId="4"/>
      <sheetData sheetId="5"/>
      <sheetData sheetId="6"/>
      <sheetData sheetId="7"/>
      <sheetData sheetId="8"/>
      <sheetData sheetId="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tura de servicio"/>
    </sheetNames>
    <sheetDataSet>
      <sheetData sheetId="0">
        <row r="11">
          <cell r="E11">
            <v>12235.57</v>
          </cell>
        </row>
        <row r="23">
          <cell r="E23">
            <v>84214.32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NaSa Contributivo"/>
      <sheetName val="SeNaSa Subsidiado"/>
      <sheetName val="SENMA"/>
      <sheetName val="GMA"/>
      <sheetName val="OBLIGACIONES"/>
      <sheetName val="Ingresos según origen"/>
      <sheetName val="NOMINA INTERNA"/>
      <sheetName val="COMPENSACION SERV. SEGURIDAD"/>
      <sheetName val="DEUDA AL 31 de marzo"/>
      <sheetName val="Detalle obligaciones"/>
    </sheetNames>
    <sheetDataSet>
      <sheetData sheetId="0"/>
      <sheetData sheetId="1">
        <row r="15">
          <cell r="K15">
            <v>74000.2</v>
          </cell>
        </row>
        <row r="16">
          <cell r="F16">
            <v>86454.77</v>
          </cell>
          <cell r="G16">
            <v>2589.4899999999998</v>
          </cell>
        </row>
      </sheetData>
      <sheetData sheetId="2"/>
      <sheetData sheetId="3"/>
      <sheetData sheetId="4"/>
      <sheetData sheetId="5">
        <row r="13">
          <cell r="E13">
            <v>74000.2</v>
          </cell>
        </row>
      </sheetData>
      <sheetData sheetId="6"/>
      <sheetData sheetId="7"/>
      <sheetData sheetId="8">
        <row r="28">
          <cell r="F28">
            <v>242528.72999999998</v>
          </cell>
        </row>
      </sheetData>
      <sheetData sheetId="9">
        <row r="11">
          <cell r="F11">
            <v>14050</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XILIAR CXC"/>
      <sheetName val="OBLIGACIONES"/>
      <sheetName val="Ingresos según origen"/>
      <sheetName val="NOMINA INTERNA"/>
      <sheetName val="COMPENSACION SERV. SEGURIDAD"/>
      <sheetName val="DEUDA AL 31 de julio"/>
    </sheetNames>
    <sheetDataSet>
      <sheetData sheetId="0">
        <row r="11">
          <cell r="L11">
            <v>115107.74</v>
          </cell>
        </row>
        <row r="13">
          <cell r="G13">
            <v>104244.04</v>
          </cell>
        </row>
      </sheetData>
      <sheetData sheetId="1"/>
      <sheetData sheetId="2"/>
      <sheetData sheetId="3"/>
      <sheetData sheetId="4"/>
      <sheetData sheetId="5"/>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ado de Situación"/>
      <sheetName val="Notas"/>
      <sheetName val="Est. de Rendimiento Fin"/>
      <sheetName val="Cambio del Patrimonio"/>
      <sheetName val="Flujo de Efectivo"/>
      <sheetName val="Estado Comparativo"/>
    </sheetNames>
    <sheetDataSet>
      <sheetData sheetId="0">
        <row r="1">
          <cell r="A1" t="str">
            <v>Hospital Municipal Hondo Valle</v>
          </cell>
          <cell r="B1">
            <v>0</v>
          </cell>
          <cell r="C1">
            <v>0</v>
          </cell>
        </row>
      </sheetData>
      <sheetData sheetId="1"/>
      <sheetData sheetId="2"/>
      <sheetData sheetId="3"/>
      <sheetData sheetId="4"/>
      <sheetData sheetId="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row r="9">
          <cell r="G9">
            <v>4000000</v>
          </cell>
        </row>
        <row r="10">
          <cell r="G10">
            <v>2590949.54</v>
          </cell>
        </row>
        <row r="11">
          <cell r="G11">
            <v>32814445.239999998</v>
          </cell>
        </row>
      </sheetData>
      <sheetData sheetId="6">
        <row r="20">
          <cell r="J20">
            <v>33034675.960000001</v>
          </cell>
        </row>
        <row r="170">
          <cell r="J170">
            <v>4216975.3</v>
          </cell>
        </row>
        <row r="270">
          <cell r="J270">
            <v>120000</v>
          </cell>
        </row>
      </sheetData>
      <sheetData sheetId="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FR"/>
      <sheetName val="CUENTA T FR"/>
      <sheetName val="AVISO DE DEBITO"/>
      <sheetName val="HISTORIAL DE REVISION"/>
      <sheetName val="RELACION DE PAGO FR"/>
      <sheetName val="CONS. FUENTES FINAN"/>
      <sheetName val="CUENTA T VS"/>
      <sheetName val="CUENTA T NOMINA SNS"/>
      <sheetName val="RELACION DE PAGO VS"/>
      <sheetName val="GASTOS X ATENCION"/>
    </sheetNames>
    <sheetDataSet>
      <sheetData sheetId="0"/>
      <sheetData sheetId="1"/>
      <sheetData sheetId="2"/>
      <sheetData sheetId="3"/>
      <sheetData sheetId="4"/>
      <sheetData sheetId="5">
        <row r="6">
          <cell r="A6" t="str">
            <v>Hospital Municipal Hondo Valle</v>
          </cell>
        </row>
        <row r="336">
          <cell r="J336">
            <v>58640</v>
          </cell>
        </row>
      </sheetData>
      <sheetData sheetId="6"/>
      <sheetData sheetId="7"/>
      <sheetData sheetId="8"/>
      <sheetData sheetId="9"/>
    </sheetDataSet>
  </externalBook>
</externalLink>
</file>

<file path=xl/tables/table1.xml><?xml version="1.0" encoding="utf-8"?>
<table xmlns="http://schemas.openxmlformats.org/spreadsheetml/2006/main" id="3" name="Tabla134" displayName="Tabla134" ref="A8:P24" totalsRowCount="1" headerRowDxfId="43" dataDxfId="41" totalsRowDxfId="39" headerRowBorderDxfId="42" tableBorderDxfId="40" totalsRowBorderDxfId="38">
  <autoFilter ref="A8:P23"/>
  <tableColumns count="16">
    <tableColumn id="1" name="PERIODO" totalsRowLabel="TOTAL" dataDxfId="37" totalsRowDxfId="36"/>
    <tableColumn id="9" name="DEUDA_x000a_ FACTURADA" dataDxfId="35" totalsRowDxfId="34" dataCellStyle="Millares">
      <calculatedColumnFormula>'[4]SeNaSa Contributivo'!$C$6</calculatedColumnFormula>
    </tableColumn>
    <tableColumn id="10" name="PAGOS" dataDxfId="33" totalsRowDxfId="32" dataCellStyle="Millares"/>
    <tableColumn id="11" name="Total" dataDxfId="31" totalsRowDxfId="30" dataCellStyle="Millares"/>
    <tableColumn id="3" name="DEUDA_x000a_ FACTURADA2" dataDxfId="29" totalsRowDxfId="28" dataCellStyle="Millares">
      <calculatedColumnFormula>'[4]SeNaSa Subsidiado'!$I$11</calculatedColumnFormula>
    </tableColumn>
    <tableColumn id="12" name="PAGOS2" dataDxfId="27" totalsRowDxfId="26" dataCellStyle="Millares">
      <calculatedColumnFormula>'[4]SeNaSa Subsidiado'!$K$12</calculatedColumnFormula>
    </tableColumn>
    <tableColumn id="13" name="Total2" dataDxfId="25" totalsRowDxfId="24" dataCellStyle="Millares"/>
    <tableColumn id="14" name="DEUDA_x000a_ FACTURADA23" dataDxfId="23" totalsRowDxfId="22" dataCellStyle="Millares"/>
    <tableColumn id="15" name="PAGOS24" dataDxfId="21" totalsRowDxfId="20" dataCellStyle="Millares"/>
    <tableColumn id="16" name="Total25" dataDxfId="19" totalsRowDxfId="18" dataCellStyle="Millares"/>
    <tableColumn id="17" name="DEUDA_x000a_ FACTURADA232" dataDxfId="17" totalsRowDxfId="16" dataCellStyle="Millares"/>
    <tableColumn id="18" name="PAGOS243" dataDxfId="15" totalsRowDxfId="14" dataCellStyle="Millares"/>
    <tableColumn id="4" name="Total254" dataDxfId="13" totalsRowDxfId="12" dataCellStyle="Millares"/>
    <tableColumn id="7" name="DEUDA_x000a_ FACTURADA2322" dataDxfId="11" totalsRowDxfId="10" dataCellStyle="Millares">
      <calculatedColumnFormula>Tabla134[[#This Row],[DEUDA
 FACTURADA]]+Tabla134[[#This Row],[DEUDA
 FACTURADA2]]+Tabla134[[#This Row],[DEUDA
 FACTURADA23]]+K8</calculatedColumnFormula>
    </tableColumn>
    <tableColumn id="8" name="PAGOS2433" dataDxfId="9" totalsRowDxfId="8" dataCellStyle="Millares">
      <calculatedColumnFormula>Tabla134[[#This Row],[PAGOS]]+Tabla134[[#This Row],[PAGOS2]]+Tabla134[[#This Row],[PAGOS24]]+Tabla134[[#This Row],[PAGOS243]]</calculatedColumnFormula>
    </tableColumn>
    <tableColumn id="5" name="Total2544" dataDxfId="7" totalsRowDxfId="6" dataCellStyle="Millares">
      <calculatedColumnFormula>Tabla134[[#This Row],[Total]]+Tabla134[[#This Row],[Total2]]+Tabla134[[#This Row],[Total25]]+Tabla134[[#This Row],[Total254]]</calculatedColumnFormula>
    </tableColumn>
  </tableColumns>
  <tableStyleInfo name="TableStyleMedium2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55"/>
  <sheetViews>
    <sheetView zoomScale="110" zoomScaleNormal="110" workbookViewId="0">
      <selection activeCell="D36" sqref="D36"/>
    </sheetView>
  </sheetViews>
  <sheetFormatPr baseColWidth="10" defaultRowHeight="15" x14ac:dyDescent="0.25"/>
  <cols>
    <col min="1" max="1" width="54.85546875" customWidth="1"/>
    <col min="2" max="2" width="18" customWidth="1"/>
    <col min="3" max="3" width="13.140625" bestFit="1" customWidth="1"/>
  </cols>
  <sheetData>
    <row r="1" spans="1:3" ht="15.75" x14ac:dyDescent="0.25">
      <c r="A1" s="252" t="s">
        <v>40</v>
      </c>
      <c r="B1" s="252"/>
    </row>
    <row r="2" spans="1:3" ht="15.75" x14ac:dyDescent="0.25">
      <c r="A2" s="252" t="s">
        <v>68</v>
      </c>
      <c r="B2" s="252"/>
    </row>
    <row r="3" spans="1:3" ht="15.75" x14ac:dyDescent="0.25">
      <c r="A3" s="252" t="s">
        <v>350</v>
      </c>
      <c r="B3" s="252"/>
    </row>
    <row r="4" spans="1:3" ht="15.75" x14ac:dyDescent="0.25">
      <c r="A4" s="252" t="s">
        <v>10</v>
      </c>
      <c r="B4" s="252"/>
    </row>
    <row r="5" spans="1:3" ht="15.75" x14ac:dyDescent="0.25">
      <c r="A5" s="166"/>
      <c r="B5" s="167"/>
    </row>
    <row r="6" spans="1:3" ht="15.75" x14ac:dyDescent="0.25">
      <c r="A6" s="168" t="s">
        <v>0</v>
      </c>
      <c r="B6" s="169">
        <v>2025</v>
      </c>
    </row>
    <row r="7" spans="1:3" ht="15.75" x14ac:dyDescent="0.25">
      <c r="A7" s="170" t="s">
        <v>1</v>
      </c>
      <c r="B7" s="166"/>
    </row>
    <row r="8" spans="1:3" ht="15.75" x14ac:dyDescent="0.25">
      <c r="A8" s="171" t="s">
        <v>72</v>
      </c>
      <c r="B8" s="172">
        <f>'Notas de los estados '!E11</f>
        <v>159540.44</v>
      </c>
    </row>
    <row r="9" spans="1:3" ht="15.75" x14ac:dyDescent="0.25">
      <c r="A9" s="171" t="s">
        <v>77</v>
      </c>
      <c r="B9" s="172">
        <f>'Notas de los estados '!E23</f>
        <v>1084255.1600000001</v>
      </c>
    </row>
    <row r="10" spans="1:3" ht="15.75" x14ac:dyDescent="0.25">
      <c r="A10" s="171" t="s">
        <v>89</v>
      </c>
      <c r="B10" s="172">
        <f>'Notas de los estados '!E34</f>
        <v>328245.77999999997</v>
      </c>
      <c r="C10" s="1"/>
    </row>
    <row r="11" spans="1:3" ht="15.75" x14ac:dyDescent="0.25">
      <c r="A11" s="170" t="s">
        <v>2</v>
      </c>
      <c r="B11" s="173">
        <f>SUM(B8:B10)</f>
        <v>1572041.3800000001</v>
      </c>
    </row>
    <row r="12" spans="1:3" ht="15.75" x14ac:dyDescent="0.25">
      <c r="A12" s="170"/>
      <c r="B12" s="174"/>
    </row>
    <row r="13" spans="1:3" ht="15.75" x14ac:dyDescent="0.25">
      <c r="A13" s="170" t="s">
        <v>3</v>
      </c>
      <c r="B13" s="175"/>
    </row>
    <row r="14" spans="1:3" ht="15.75" x14ac:dyDescent="0.25">
      <c r="A14" s="176" t="s">
        <v>91</v>
      </c>
      <c r="B14" s="172">
        <f>'Propiedad Planta '!I26</f>
        <v>224019.3</v>
      </c>
    </row>
    <row r="15" spans="1:3" ht="15.75" x14ac:dyDescent="0.25">
      <c r="A15" s="170" t="s">
        <v>4</v>
      </c>
      <c r="B15" s="173">
        <f>B14</f>
        <v>224019.3</v>
      </c>
    </row>
    <row r="16" spans="1:3" ht="15.75" x14ac:dyDescent="0.25">
      <c r="A16" s="170"/>
      <c r="B16" s="177"/>
    </row>
    <row r="17" spans="1:3" ht="16.5" thickBot="1" x14ac:dyDescent="0.3">
      <c r="A17" s="170" t="s">
        <v>5</v>
      </c>
      <c r="B17" s="178">
        <f>+B11+B15</f>
        <v>1796060.6800000002</v>
      </c>
    </row>
    <row r="18" spans="1:3" ht="16.5" thickTop="1" x14ac:dyDescent="0.25">
      <c r="A18" s="170"/>
      <c r="B18" s="179"/>
    </row>
    <row r="19" spans="1:3" ht="15.75" x14ac:dyDescent="0.25">
      <c r="A19" s="170" t="s">
        <v>29</v>
      </c>
      <c r="B19" s="175"/>
    </row>
    <row r="20" spans="1:3" ht="15.75" x14ac:dyDescent="0.25">
      <c r="A20" s="180" t="s">
        <v>44</v>
      </c>
      <c r="B20" s="181"/>
      <c r="C20" s="21"/>
    </row>
    <row r="21" spans="1:3" ht="15.75" x14ac:dyDescent="0.25">
      <c r="A21" s="171" t="s">
        <v>177</v>
      </c>
      <c r="B21" s="172">
        <f>'Notas de los estados '!E41</f>
        <v>65649.16</v>
      </c>
    </row>
    <row r="22" spans="1:3" ht="15.75" x14ac:dyDescent="0.25">
      <c r="A22" s="171" t="s">
        <v>81</v>
      </c>
      <c r="B22" s="172">
        <f>'Notas de los estados '!E52</f>
        <v>76074.37</v>
      </c>
    </row>
    <row r="23" spans="1:3" ht="15.75" x14ac:dyDescent="0.25">
      <c r="A23" s="170" t="s">
        <v>6</v>
      </c>
      <c r="B23" s="182">
        <f>SUM(B21:B22)</f>
        <v>141723.53</v>
      </c>
    </row>
    <row r="24" spans="1:3" ht="15.75" x14ac:dyDescent="0.25">
      <c r="A24" s="170"/>
      <c r="B24" s="182"/>
    </row>
    <row r="25" spans="1:3" ht="15.75" x14ac:dyDescent="0.25">
      <c r="A25" s="170" t="s">
        <v>45</v>
      </c>
      <c r="B25" s="183"/>
    </row>
    <row r="26" spans="1:3" ht="15.75" x14ac:dyDescent="0.25">
      <c r="A26" s="184" t="s">
        <v>45</v>
      </c>
      <c r="B26" s="172"/>
    </row>
    <row r="27" spans="1:3" ht="15.75" x14ac:dyDescent="0.25">
      <c r="A27" s="171"/>
      <c r="B27" s="172"/>
    </row>
    <row r="28" spans="1:3" ht="15.75" x14ac:dyDescent="0.25">
      <c r="A28" s="170" t="s">
        <v>7</v>
      </c>
      <c r="B28" s="182">
        <f>SUM(B26:B26)</f>
        <v>0</v>
      </c>
    </row>
    <row r="29" spans="1:3" ht="15.75" x14ac:dyDescent="0.25">
      <c r="A29" s="170"/>
      <c r="B29" s="182"/>
    </row>
    <row r="30" spans="1:3" ht="15.75" x14ac:dyDescent="0.25">
      <c r="A30" s="170"/>
      <c r="B30" s="182"/>
    </row>
    <row r="31" spans="1:3" ht="16.5" thickBot="1" x14ac:dyDescent="0.3">
      <c r="A31" s="170" t="s">
        <v>8</v>
      </c>
      <c r="B31" s="178">
        <f>+B23+B28</f>
        <v>141723.53</v>
      </c>
    </row>
    <row r="32" spans="1:3" ht="16.5" thickTop="1" x14ac:dyDescent="0.25">
      <c r="A32" s="170"/>
      <c r="B32" s="182"/>
    </row>
    <row r="33" spans="1:3" ht="15.75" x14ac:dyDescent="0.25">
      <c r="A33" s="170" t="s">
        <v>73</v>
      </c>
      <c r="B33" s="185"/>
    </row>
    <row r="34" spans="1:3" ht="15.75" x14ac:dyDescent="0.25">
      <c r="A34" s="170" t="s">
        <v>67</v>
      </c>
      <c r="B34" s="186">
        <f>B17-B31</f>
        <v>1654337.1500000001</v>
      </c>
    </row>
    <row r="35" spans="1:3" ht="17.25" x14ac:dyDescent="0.25">
      <c r="A35" s="171" t="s">
        <v>30</v>
      </c>
      <c r="B35" s="187">
        <f>'Flujo de Efectivo'!B22</f>
        <v>243235.12999999998</v>
      </c>
      <c r="C35" s="17"/>
    </row>
    <row r="36" spans="1:3" ht="15.75" x14ac:dyDescent="0.25">
      <c r="A36" s="171" t="s">
        <v>31</v>
      </c>
      <c r="B36" s="187">
        <f>'Est. de Rendimiento Fin'!B22</f>
        <v>209474.75999999995</v>
      </c>
      <c r="C36" s="16"/>
    </row>
    <row r="37" spans="1:3" ht="16.5" thickBot="1" x14ac:dyDescent="0.3">
      <c r="A37" s="170" t="s">
        <v>9</v>
      </c>
      <c r="B37" s="178">
        <f>B17-B31</f>
        <v>1654337.1500000001</v>
      </c>
    </row>
    <row r="38" spans="1:3" ht="17.25" thickTop="1" thickBot="1" x14ac:dyDescent="0.3">
      <c r="A38" s="188" t="s">
        <v>71</v>
      </c>
      <c r="B38" s="189">
        <f>B31+B37</f>
        <v>1796060.6800000002</v>
      </c>
    </row>
    <row r="39" spans="1:3" ht="15.75" x14ac:dyDescent="0.25">
      <c r="A39" s="190"/>
      <c r="B39" s="185"/>
    </row>
    <row r="40" spans="1:3" ht="63" customHeight="1" x14ac:dyDescent="0.25">
      <c r="A40" s="251" t="s">
        <v>363</v>
      </c>
      <c r="B40" s="251"/>
    </row>
    <row r="41" spans="1:3" ht="15.75" x14ac:dyDescent="0.25">
      <c r="A41" s="167"/>
      <c r="B41" s="190"/>
    </row>
    <row r="42" spans="1:3" ht="15.75" x14ac:dyDescent="0.25">
      <c r="A42" s="190"/>
      <c r="B42" s="190"/>
    </row>
    <row r="43" spans="1:3" ht="15.75" x14ac:dyDescent="0.25">
      <c r="A43" s="249"/>
      <c r="B43" s="249"/>
    </row>
    <row r="44" spans="1:3" ht="15.75" x14ac:dyDescent="0.25">
      <c r="A44" s="250"/>
      <c r="B44" s="250"/>
    </row>
    <row r="45" spans="1:3" ht="15.75" x14ac:dyDescent="0.25">
      <c r="A45" s="190"/>
      <c r="B45" s="190"/>
    </row>
    <row r="46" spans="1:3" ht="15.75" x14ac:dyDescent="0.25">
      <c r="A46" s="190" t="s">
        <v>200</v>
      </c>
      <c r="B46" s="190"/>
    </row>
    <row r="47" spans="1:3" ht="15.75" x14ac:dyDescent="0.25">
      <c r="B47" s="19"/>
    </row>
    <row r="55" spans="1:1" x14ac:dyDescent="0.25">
      <c r="A55" t="s">
        <v>215</v>
      </c>
    </row>
  </sheetData>
  <mergeCells count="7">
    <mergeCell ref="A43:B43"/>
    <mergeCell ref="A44:B44"/>
    <mergeCell ref="A40:B40"/>
    <mergeCell ref="A3:B3"/>
    <mergeCell ref="A1:B1"/>
    <mergeCell ref="A2:B2"/>
    <mergeCell ref="A4:B4"/>
  </mergeCells>
  <printOptions horizontalCentered="1" verticalCentered="1"/>
  <pageMargins left="0.25" right="0.25" top="0.75" bottom="0.75" header="0.3" footer="0.3"/>
  <pageSetup scale="87" fitToWidth="0" orientation="portrait" horizontalDpi="360" verticalDpi="36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autoPageBreaks="0"/>
  </sheetPr>
  <dimension ref="A1:H131"/>
  <sheetViews>
    <sheetView showGridLines="0" showOutlineSymbols="0" zoomScale="115" zoomScaleNormal="115" workbookViewId="0">
      <selection activeCell="A16" sqref="A16:D16"/>
    </sheetView>
  </sheetViews>
  <sheetFormatPr baseColWidth="10" defaultColWidth="11.42578125" defaultRowHeight="12.75" customHeight="1" x14ac:dyDescent="0.25"/>
  <cols>
    <col min="1" max="1" width="25" style="30" customWidth="1"/>
    <col min="2" max="2" width="3.28515625" style="30" customWidth="1"/>
    <col min="3" max="3" width="15.42578125" style="30" customWidth="1"/>
    <col min="4" max="4" width="25.5703125" style="30" customWidth="1"/>
    <col min="5" max="5" width="19.85546875" style="30" customWidth="1"/>
    <col min="6" max="6" width="15.7109375" style="30" customWidth="1"/>
    <col min="7" max="7" width="6.85546875" style="30" customWidth="1"/>
    <col min="8" max="8" width="12.28515625" style="30" customWidth="1"/>
    <col min="9" max="208" width="6.85546875" style="30" customWidth="1"/>
    <col min="209" max="16384" width="11.42578125" style="30"/>
  </cols>
  <sheetData>
    <row r="1" spans="1:5" ht="17.25" customHeight="1" x14ac:dyDescent="0.25">
      <c r="A1" s="267" t="s">
        <v>86</v>
      </c>
      <c r="B1" s="267"/>
      <c r="C1" s="267"/>
      <c r="D1" s="267"/>
      <c r="E1" s="267"/>
    </row>
    <row r="2" spans="1:5" x14ac:dyDescent="0.25">
      <c r="A2" s="267" t="s">
        <v>75</v>
      </c>
      <c r="B2" s="267"/>
      <c r="C2" s="267"/>
      <c r="D2" s="267"/>
      <c r="E2" s="267"/>
    </row>
    <row r="3" spans="1:5" ht="18" customHeight="1" x14ac:dyDescent="0.25">
      <c r="A3" s="268" t="str">
        <f>'Estado de Situación'!A3:B3</f>
        <v>AL 30 DE NOVIEMBRE 2025</v>
      </c>
      <c r="B3" s="268"/>
      <c r="C3" s="268"/>
      <c r="D3" s="268"/>
      <c r="E3" s="268"/>
    </row>
    <row r="4" spans="1:5" ht="18.75" customHeight="1" x14ac:dyDescent="0.25"/>
    <row r="5" spans="1:5" ht="18" customHeight="1" x14ac:dyDescent="0.25">
      <c r="A5" s="262" t="s">
        <v>76</v>
      </c>
      <c r="B5" s="262"/>
      <c r="C5" s="262"/>
      <c r="D5" s="262"/>
      <c r="E5" s="262"/>
    </row>
    <row r="6" spans="1:5" ht="18" customHeight="1" x14ac:dyDescent="0.25">
      <c r="A6" s="259" t="s">
        <v>351</v>
      </c>
      <c r="B6" s="259"/>
      <c r="C6" s="259"/>
      <c r="D6" s="259"/>
      <c r="E6" s="259"/>
    </row>
    <row r="7" spans="1:5" ht="18" customHeight="1" x14ac:dyDescent="0.25">
      <c r="A7" s="264" t="s">
        <v>33</v>
      </c>
      <c r="B7" s="264"/>
      <c r="C7" s="264"/>
      <c r="D7" s="264"/>
      <c r="E7" s="215">
        <v>2025</v>
      </c>
    </row>
    <row r="8" spans="1:5" ht="18" customHeight="1" x14ac:dyDescent="0.25">
      <c r="A8" s="258" t="s">
        <v>342</v>
      </c>
      <c r="B8" s="258"/>
      <c r="C8" s="258"/>
      <c r="D8" s="258"/>
      <c r="E8" s="216"/>
    </row>
    <row r="9" spans="1:5" ht="18" customHeight="1" x14ac:dyDescent="0.25">
      <c r="A9" s="258" t="s">
        <v>88</v>
      </c>
      <c r="B9" s="258"/>
      <c r="C9" s="258"/>
      <c r="D9" s="258"/>
      <c r="E9" s="217">
        <v>77986.25</v>
      </c>
    </row>
    <row r="10" spans="1:5" ht="18" customHeight="1" x14ac:dyDescent="0.25">
      <c r="A10" s="258" t="s">
        <v>87</v>
      </c>
      <c r="B10" s="258"/>
      <c r="C10" s="258"/>
      <c r="D10" s="258"/>
      <c r="E10" s="218">
        <v>81554.19</v>
      </c>
    </row>
    <row r="11" spans="1:5" ht="18" customHeight="1" x14ac:dyDescent="0.25">
      <c r="A11" s="254" t="s">
        <v>38</v>
      </c>
      <c r="B11" s="254"/>
      <c r="C11" s="254"/>
      <c r="D11" s="254"/>
      <c r="E11" s="228">
        <f>SUM(E8:E10)</f>
        <v>159540.44</v>
      </c>
    </row>
    <row r="12" spans="1:5" ht="14.25" customHeight="1" x14ac:dyDescent="0.25">
      <c r="A12" s="191"/>
      <c r="B12" s="191"/>
      <c r="C12" s="191"/>
      <c r="D12" s="191"/>
      <c r="E12" s="191"/>
    </row>
    <row r="13" spans="1:5" ht="18.75" customHeight="1" x14ac:dyDescent="0.25">
      <c r="A13" s="191"/>
      <c r="B13" s="191"/>
      <c r="C13" s="191"/>
      <c r="D13" s="191"/>
      <c r="E13" s="191"/>
    </row>
    <row r="14" spans="1:5" ht="17.25" customHeight="1" x14ac:dyDescent="0.25">
      <c r="A14" s="260" t="s">
        <v>77</v>
      </c>
      <c r="B14" s="260"/>
      <c r="C14" s="260"/>
      <c r="D14" s="260"/>
      <c r="E14" s="260"/>
    </row>
    <row r="15" spans="1:5" ht="18" customHeight="1" x14ac:dyDescent="0.25">
      <c r="A15" s="266" t="s">
        <v>352</v>
      </c>
      <c r="B15" s="266"/>
      <c r="C15" s="266"/>
      <c r="D15" s="266"/>
      <c r="E15" s="266"/>
    </row>
    <row r="16" spans="1:5" ht="18" customHeight="1" x14ac:dyDescent="0.25">
      <c r="A16" s="264" t="s">
        <v>33</v>
      </c>
      <c r="B16" s="264"/>
      <c r="C16" s="264"/>
      <c r="D16" s="264"/>
      <c r="E16" s="215">
        <v>2025</v>
      </c>
    </row>
    <row r="17" spans="1:5" ht="18" customHeight="1" x14ac:dyDescent="0.25">
      <c r="A17" s="224" t="s">
        <v>190</v>
      </c>
      <c r="B17" s="214"/>
      <c r="C17" s="214"/>
      <c r="D17" s="214"/>
      <c r="E17" s="225">
        <v>689016.17</v>
      </c>
    </row>
    <row r="18" spans="1:5" ht="18" customHeight="1" x14ac:dyDescent="0.25">
      <c r="A18" s="258" t="s">
        <v>78</v>
      </c>
      <c r="B18" s="258"/>
      <c r="C18" s="258"/>
      <c r="D18" s="258"/>
      <c r="E18" s="226">
        <v>292083.99</v>
      </c>
    </row>
    <row r="19" spans="1:5" ht="18" customHeight="1" x14ac:dyDescent="0.25">
      <c r="A19" s="258" t="s">
        <v>79</v>
      </c>
      <c r="B19" s="258"/>
      <c r="C19" s="258"/>
      <c r="D19" s="258"/>
      <c r="E19" s="226">
        <v>103155</v>
      </c>
    </row>
    <row r="20" spans="1:5" ht="18" customHeight="1" x14ac:dyDescent="0.25">
      <c r="A20" s="258" t="s">
        <v>80</v>
      </c>
      <c r="B20" s="258"/>
      <c r="C20" s="258"/>
      <c r="D20" s="258"/>
      <c r="E20" s="227"/>
    </row>
    <row r="21" spans="1:5" ht="18" customHeight="1" x14ac:dyDescent="0.25">
      <c r="A21" s="272" t="s">
        <v>307</v>
      </c>
      <c r="B21" s="273"/>
      <c r="C21" s="273"/>
      <c r="D21" s="274"/>
      <c r="E21" s="225"/>
    </row>
    <row r="22" spans="1:5" ht="18" customHeight="1" x14ac:dyDescent="0.25">
      <c r="A22" s="272" t="s">
        <v>274</v>
      </c>
      <c r="B22" s="273"/>
      <c r="C22" s="273"/>
      <c r="D22" s="274"/>
      <c r="E22" s="225"/>
    </row>
    <row r="23" spans="1:5" ht="18" customHeight="1" x14ac:dyDescent="0.25">
      <c r="A23" s="254" t="s">
        <v>38</v>
      </c>
      <c r="B23" s="254"/>
      <c r="C23" s="254"/>
      <c r="D23" s="254"/>
      <c r="E23" s="229">
        <f>SUM(E17:E22)</f>
        <v>1084255.1600000001</v>
      </c>
    </row>
    <row r="24" spans="1:5" ht="18" customHeight="1" x14ac:dyDescent="0.25">
      <c r="A24" s="207"/>
      <c r="B24" s="207"/>
      <c r="C24" s="207"/>
      <c r="D24" s="207"/>
      <c r="E24" s="193"/>
    </row>
    <row r="25" spans="1:5" ht="18" customHeight="1" x14ac:dyDescent="0.25">
      <c r="A25" s="207"/>
      <c r="B25" s="207"/>
      <c r="C25" s="207"/>
      <c r="D25" s="207"/>
      <c r="E25" s="193"/>
    </row>
    <row r="26" spans="1:5" ht="18" customHeight="1" x14ac:dyDescent="0.25">
      <c r="A26" s="262" t="s">
        <v>89</v>
      </c>
      <c r="B26" s="262"/>
      <c r="C26" s="262"/>
      <c r="D26" s="262"/>
      <c r="E26" s="262"/>
    </row>
    <row r="27" spans="1:5" ht="18" customHeight="1" x14ac:dyDescent="0.25">
      <c r="A27" s="259" t="s">
        <v>353</v>
      </c>
      <c r="B27" s="259"/>
      <c r="C27" s="259"/>
      <c r="D27" s="259"/>
      <c r="E27" s="259"/>
    </row>
    <row r="28" spans="1:5" ht="18" customHeight="1" x14ac:dyDescent="0.25">
      <c r="A28" s="263" t="s">
        <v>33</v>
      </c>
      <c r="B28" s="263"/>
      <c r="C28" s="263"/>
      <c r="D28" s="263"/>
      <c r="E28" s="219">
        <v>2025</v>
      </c>
    </row>
    <row r="29" spans="1:5" ht="18" customHeight="1" x14ac:dyDescent="0.25">
      <c r="A29" s="258"/>
      <c r="B29" s="258"/>
      <c r="C29" s="258"/>
      <c r="D29" s="258"/>
      <c r="E29" s="220"/>
    </row>
    <row r="30" spans="1:5" ht="18" customHeight="1" x14ac:dyDescent="0.25">
      <c r="A30" s="258" t="s">
        <v>201</v>
      </c>
      <c r="B30" s="258"/>
      <c r="C30" s="258"/>
      <c r="D30" s="258"/>
      <c r="E30" s="220">
        <f>CXC!G22</f>
        <v>142768.32000000001</v>
      </c>
    </row>
    <row r="31" spans="1:5" ht="18" customHeight="1" x14ac:dyDescent="0.25">
      <c r="A31" s="258" t="s">
        <v>203</v>
      </c>
      <c r="B31" s="258"/>
      <c r="C31" s="258"/>
      <c r="D31" s="258"/>
      <c r="E31" s="220">
        <f>CXC!D22</f>
        <v>177790.15999999997</v>
      </c>
    </row>
    <row r="32" spans="1:5" ht="18" customHeight="1" x14ac:dyDescent="0.25">
      <c r="A32" s="258" t="s">
        <v>90</v>
      </c>
      <c r="B32" s="258"/>
      <c r="C32" s="258"/>
      <c r="D32" s="258"/>
      <c r="E32" s="220">
        <f>CXC!J22</f>
        <v>0</v>
      </c>
    </row>
    <row r="33" spans="1:5" ht="18" customHeight="1" x14ac:dyDescent="0.25">
      <c r="A33" s="258" t="s">
        <v>74</v>
      </c>
      <c r="B33" s="258"/>
      <c r="C33" s="258"/>
      <c r="D33" s="258"/>
      <c r="E33" s="220">
        <f>CXC!M22</f>
        <v>7687.3</v>
      </c>
    </row>
    <row r="34" spans="1:5" ht="18" customHeight="1" x14ac:dyDescent="0.25">
      <c r="A34" s="254" t="s">
        <v>38</v>
      </c>
      <c r="B34" s="254"/>
      <c r="C34" s="254"/>
      <c r="D34" s="254"/>
      <c r="E34" s="230">
        <f>SUM(E29:E33)</f>
        <v>328245.77999999997</v>
      </c>
    </row>
    <row r="35" spans="1:5" ht="18" customHeight="1" x14ac:dyDescent="0.25">
      <c r="A35" s="207"/>
      <c r="B35" s="207"/>
      <c r="C35" s="207"/>
      <c r="D35" s="207"/>
      <c r="E35" s="193"/>
    </row>
    <row r="36" spans="1:5" ht="18.75" customHeight="1" x14ac:dyDescent="0.25">
      <c r="A36" s="191"/>
      <c r="B36" s="191"/>
      <c r="C36" s="191"/>
      <c r="D36" s="191"/>
      <c r="E36" s="191"/>
    </row>
    <row r="37" spans="1:5" ht="18" customHeight="1" x14ac:dyDescent="0.25">
      <c r="A37" s="260" t="s">
        <v>178</v>
      </c>
      <c r="B37" s="260"/>
      <c r="C37" s="260"/>
      <c r="D37" s="260"/>
      <c r="E37" s="260"/>
    </row>
    <row r="38" spans="1:5" ht="18" customHeight="1" x14ac:dyDescent="0.25">
      <c r="A38" s="266" t="s">
        <v>354</v>
      </c>
      <c r="B38" s="266"/>
      <c r="C38" s="266"/>
      <c r="D38" s="266"/>
      <c r="E38" s="266"/>
    </row>
    <row r="39" spans="1:5" ht="18" customHeight="1" x14ac:dyDescent="0.25">
      <c r="A39" s="264" t="s">
        <v>33</v>
      </c>
      <c r="B39" s="264"/>
      <c r="C39" s="264"/>
      <c r="D39" s="264"/>
      <c r="E39" s="215">
        <v>2025</v>
      </c>
    </row>
    <row r="40" spans="1:5" ht="18" customHeight="1" x14ac:dyDescent="0.25">
      <c r="A40" s="258" t="s">
        <v>185</v>
      </c>
      <c r="B40" s="258"/>
      <c r="C40" s="258"/>
      <c r="D40" s="258"/>
      <c r="E40" s="217">
        <f>'[2]DEUDA X FACTURA'!$F$46</f>
        <v>65649.16</v>
      </c>
    </row>
    <row r="41" spans="1:5" ht="18" customHeight="1" x14ac:dyDescent="0.25">
      <c r="A41" s="254" t="s">
        <v>38</v>
      </c>
      <c r="B41" s="254"/>
      <c r="C41" s="254"/>
      <c r="D41" s="254"/>
      <c r="E41" s="230">
        <f>SUM(E40:E40)</f>
        <v>65649.16</v>
      </c>
    </row>
    <row r="42" spans="1:5" ht="14.25" customHeight="1" x14ac:dyDescent="0.25">
      <c r="A42" s="191"/>
      <c r="B42" s="191"/>
      <c r="C42" s="191"/>
      <c r="D42" s="191"/>
      <c r="E42" s="191"/>
    </row>
    <row r="43" spans="1:5" ht="18.75" customHeight="1" x14ac:dyDescent="0.25">
      <c r="A43" s="191"/>
      <c r="B43" s="191"/>
      <c r="C43" s="191"/>
      <c r="D43" s="191"/>
      <c r="E43" s="191"/>
    </row>
    <row r="44" spans="1:5" ht="18.75" customHeight="1" x14ac:dyDescent="0.25">
      <c r="A44" s="191"/>
      <c r="B44" s="191"/>
      <c r="C44" s="191"/>
      <c r="D44" s="191"/>
      <c r="E44" s="191"/>
    </row>
    <row r="45" spans="1:5" ht="18" customHeight="1" x14ac:dyDescent="0.25">
      <c r="A45" s="260" t="s">
        <v>81</v>
      </c>
      <c r="B45" s="260"/>
      <c r="C45" s="260"/>
      <c r="D45" s="260"/>
      <c r="E45" s="260"/>
    </row>
    <row r="46" spans="1:5" ht="18" customHeight="1" x14ac:dyDescent="0.25">
      <c r="A46" s="266" t="s">
        <v>355</v>
      </c>
      <c r="B46" s="266"/>
      <c r="C46" s="266"/>
      <c r="D46" s="266"/>
      <c r="E46" s="266"/>
    </row>
    <row r="47" spans="1:5" ht="18" customHeight="1" x14ac:dyDescent="0.25">
      <c r="A47" s="264" t="s">
        <v>33</v>
      </c>
      <c r="B47" s="264"/>
      <c r="C47" s="264"/>
      <c r="D47" s="264"/>
      <c r="E47" s="215">
        <v>2025</v>
      </c>
    </row>
    <row r="48" spans="1:5" ht="18" customHeight="1" x14ac:dyDescent="0.25">
      <c r="A48" s="275" t="s">
        <v>280</v>
      </c>
      <c r="B48" s="276"/>
      <c r="C48" s="276"/>
      <c r="D48" s="277"/>
      <c r="E48" s="234"/>
    </row>
    <row r="49" spans="1:8" ht="18" customHeight="1" x14ac:dyDescent="0.25">
      <c r="A49" s="275" t="s">
        <v>281</v>
      </c>
      <c r="B49" s="276"/>
      <c r="C49" s="276"/>
      <c r="D49" s="277"/>
      <c r="E49" s="234">
        <f>[2]OBLIGACIONES!$E$15</f>
        <v>2125</v>
      </c>
      <c r="F49" s="164"/>
    </row>
    <row r="50" spans="1:8" ht="18" customHeight="1" x14ac:dyDescent="0.25">
      <c r="A50" s="258" t="s">
        <v>82</v>
      </c>
      <c r="B50" s="258"/>
      <c r="C50" s="258"/>
      <c r="D50" s="258"/>
      <c r="E50" s="235">
        <f>[2]OBLIGACIONES!$E$10</f>
        <v>10326.76</v>
      </c>
      <c r="F50" s="164"/>
      <c r="H50" s="164"/>
    </row>
    <row r="51" spans="1:8" ht="18" customHeight="1" x14ac:dyDescent="0.25">
      <c r="A51" s="258" t="s">
        <v>204</v>
      </c>
      <c r="B51" s="258"/>
      <c r="C51" s="258"/>
      <c r="D51" s="258"/>
      <c r="E51" s="234">
        <f>[2]OBLIGACIONES!$E$11</f>
        <v>63622.61</v>
      </c>
      <c r="F51" s="80"/>
    </row>
    <row r="52" spans="1:8" ht="18" customHeight="1" x14ac:dyDescent="0.25">
      <c r="A52" s="254" t="s">
        <v>38</v>
      </c>
      <c r="B52" s="254"/>
      <c r="C52" s="254"/>
      <c r="D52" s="254"/>
      <c r="E52" s="230">
        <f>SUM(E48:E51)</f>
        <v>76074.37</v>
      </c>
    </row>
    <row r="53" spans="1:8" ht="18" customHeight="1" x14ac:dyDescent="0.25">
      <c r="A53" s="207"/>
      <c r="B53" s="207"/>
      <c r="C53" s="207"/>
      <c r="D53" s="207"/>
      <c r="E53" s="193"/>
    </row>
    <row r="54" spans="1:8" ht="18" customHeight="1" x14ac:dyDescent="0.25">
      <c r="A54" s="207"/>
      <c r="B54" s="207"/>
      <c r="C54" s="207"/>
      <c r="D54" s="207"/>
      <c r="E54" s="193"/>
    </row>
    <row r="55" spans="1:8" ht="18" customHeight="1" x14ac:dyDescent="0.25">
      <c r="A55" s="260" t="s">
        <v>186</v>
      </c>
      <c r="B55" s="260"/>
      <c r="C55" s="260"/>
      <c r="D55" s="260"/>
      <c r="E55" s="260"/>
    </row>
    <row r="56" spans="1:8" ht="18" customHeight="1" x14ac:dyDescent="0.25">
      <c r="A56" s="259" t="s">
        <v>356</v>
      </c>
      <c r="B56" s="259"/>
      <c r="C56" s="259"/>
      <c r="D56" s="259"/>
      <c r="E56" s="259"/>
    </row>
    <row r="57" spans="1:8" ht="18" customHeight="1" x14ac:dyDescent="0.25">
      <c r="A57" s="264" t="s">
        <v>33</v>
      </c>
      <c r="B57" s="264"/>
      <c r="C57" s="264"/>
      <c r="D57" s="264"/>
      <c r="E57" s="215">
        <v>2025</v>
      </c>
    </row>
    <row r="58" spans="1:8" ht="18" customHeight="1" x14ac:dyDescent="0.25">
      <c r="A58" s="258" t="s">
        <v>191</v>
      </c>
      <c r="B58" s="258"/>
      <c r="C58" s="258"/>
      <c r="D58" s="258"/>
      <c r="E58" s="220"/>
    </row>
    <row r="59" spans="1:8" ht="18" customHeight="1" x14ac:dyDescent="0.25">
      <c r="A59" s="258" t="s">
        <v>83</v>
      </c>
      <c r="B59" s="258"/>
      <c r="C59" s="258"/>
      <c r="D59" s="258"/>
      <c r="E59" s="220"/>
    </row>
    <row r="60" spans="1:8" ht="18" customHeight="1" x14ac:dyDescent="0.25">
      <c r="A60" s="254" t="s">
        <v>38</v>
      </c>
      <c r="B60" s="254"/>
      <c r="C60" s="254"/>
      <c r="D60" s="254"/>
      <c r="E60" s="230">
        <f>SUM(E58:E59)</f>
        <v>0</v>
      </c>
    </row>
    <row r="61" spans="1:8" ht="18" customHeight="1" x14ac:dyDescent="0.25">
      <c r="A61" s="207"/>
      <c r="B61" s="207"/>
      <c r="C61" s="207"/>
      <c r="D61" s="207"/>
      <c r="E61" s="193"/>
    </row>
    <row r="62" spans="1:8" ht="18" customHeight="1" x14ac:dyDescent="0.25">
      <c r="A62" s="207" t="s">
        <v>193</v>
      </c>
      <c r="B62" s="207"/>
      <c r="C62" s="207"/>
      <c r="D62" s="207"/>
      <c r="E62" s="193"/>
    </row>
    <row r="63" spans="1:8" ht="18" customHeight="1" x14ac:dyDescent="0.25">
      <c r="A63" s="260" t="s">
        <v>187</v>
      </c>
      <c r="B63" s="260"/>
      <c r="C63" s="260"/>
      <c r="D63" s="260"/>
      <c r="E63" s="260"/>
    </row>
    <row r="64" spans="1:8" ht="18" customHeight="1" x14ac:dyDescent="0.25">
      <c r="A64" s="259" t="s">
        <v>357</v>
      </c>
      <c r="B64" s="259"/>
      <c r="C64" s="259"/>
      <c r="D64" s="259"/>
      <c r="E64" s="259"/>
    </row>
    <row r="65" spans="1:6" ht="18" customHeight="1" x14ac:dyDescent="0.25">
      <c r="A65" s="264" t="s">
        <v>33</v>
      </c>
      <c r="B65" s="264"/>
      <c r="C65" s="264"/>
      <c r="D65" s="264"/>
      <c r="E65" s="215">
        <v>2025</v>
      </c>
    </row>
    <row r="66" spans="1:6" ht="18" customHeight="1" x14ac:dyDescent="0.25">
      <c r="A66" s="258" t="s">
        <v>188</v>
      </c>
      <c r="B66" s="258"/>
      <c r="C66" s="258"/>
      <c r="D66" s="258"/>
      <c r="E66" s="236">
        <f>'[2]Ingresos según origen'!$E$11+'[2]Ingresos según origen'!$E$12+'[2]Ingresos según origen'!$E$15+'[2]Ingresos según origen'!$E$20+'[2]Ingresos según origen'!$E$23</f>
        <v>290026.55999999994</v>
      </c>
      <c r="F66" s="164"/>
    </row>
    <row r="67" spans="1:6" ht="18" customHeight="1" x14ac:dyDescent="0.25">
      <c r="A67" s="258" t="s">
        <v>192</v>
      </c>
      <c r="B67" s="258"/>
      <c r="C67" s="258"/>
      <c r="D67" s="258"/>
      <c r="E67" s="237">
        <f>'[3]CONS. FUENTES FINAN'!$G$14</f>
        <v>399803.9</v>
      </c>
    </row>
    <row r="68" spans="1:6" ht="18" customHeight="1" x14ac:dyDescent="0.25">
      <c r="A68" s="272" t="s">
        <v>284</v>
      </c>
      <c r="B68" s="273"/>
      <c r="C68" s="273"/>
      <c r="D68" s="274"/>
      <c r="E68" s="237"/>
    </row>
    <row r="69" spans="1:6" ht="18" customHeight="1" x14ac:dyDescent="0.25">
      <c r="A69" s="272" t="s">
        <v>285</v>
      </c>
      <c r="B69" s="273"/>
      <c r="C69" s="273"/>
      <c r="D69" s="274"/>
      <c r="E69" s="237"/>
    </row>
    <row r="70" spans="1:6" ht="18" customHeight="1" x14ac:dyDescent="0.25">
      <c r="A70" s="258" t="s">
        <v>54</v>
      </c>
      <c r="B70" s="258"/>
      <c r="C70" s="258"/>
      <c r="D70" s="258"/>
      <c r="E70" s="237">
        <v>30000</v>
      </c>
    </row>
    <row r="71" spans="1:6" ht="18" customHeight="1" x14ac:dyDescent="0.25">
      <c r="A71" s="254" t="s">
        <v>38</v>
      </c>
      <c r="B71" s="254"/>
      <c r="C71" s="254"/>
      <c r="D71" s="254"/>
      <c r="E71" s="230">
        <f>SUM(E66:E70)</f>
        <v>719830.46</v>
      </c>
    </row>
    <row r="72" spans="1:6" ht="18" customHeight="1" x14ac:dyDescent="0.25">
      <c r="A72" s="207"/>
      <c r="B72" s="207"/>
      <c r="C72" s="207"/>
      <c r="D72" s="207"/>
      <c r="E72" s="193"/>
    </row>
    <row r="73" spans="1:6" ht="18" customHeight="1" x14ac:dyDescent="0.25">
      <c r="A73" s="207" t="s">
        <v>194</v>
      </c>
      <c r="B73" s="207"/>
      <c r="C73" s="207"/>
      <c r="D73" s="207"/>
      <c r="E73" s="193"/>
    </row>
    <row r="74" spans="1:6" ht="18" customHeight="1" x14ac:dyDescent="0.25">
      <c r="A74" s="260" t="s">
        <v>189</v>
      </c>
      <c r="B74" s="260"/>
      <c r="C74" s="260"/>
      <c r="D74" s="260"/>
      <c r="E74" s="260"/>
    </row>
    <row r="75" spans="1:6" ht="18" customHeight="1" x14ac:dyDescent="0.25">
      <c r="A75" s="259" t="s">
        <v>358</v>
      </c>
      <c r="B75" s="259"/>
      <c r="C75" s="259"/>
      <c r="D75" s="259"/>
      <c r="E75" s="259"/>
    </row>
    <row r="76" spans="1:6" ht="18" customHeight="1" x14ac:dyDescent="0.25">
      <c r="A76" s="264" t="s">
        <v>33</v>
      </c>
      <c r="B76" s="264"/>
      <c r="C76" s="264"/>
      <c r="D76" s="264"/>
      <c r="E76" s="215">
        <v>2025</v>
      </c>
    </row>
    <row r="77" spans="1:6" ht="18" customHeight="1" x14ac:dyDescent="0.25">
      <c r="A77" s="258" t="s">
        <v>324</v>
      </c>
      <c r="B77" s="258"/>
      <c r="C77" s="258"/>
      <c r="D77" s="258"/>
      <c r="E77" s="237"/>
    </row>
    <row r="78" spans="1:6" ht="18" customHeight="1" x14ac:dyDescent="0.25">
      <c r="A78" s="258" t="s">
        <v>325</v>
      </c>
      <c r="B78" s="258"/>
      <c r="C78" s="258"/>
      <c r="D78" s="258"/>
      <c r="E78" s="237"/>
    </row>
    <row r="79" spans="1:6" ht="18" customHeight="1" x14ac:dyDescent="0.25">
      <c r="A79" s="254" t="s">
        <v>38</v>
      </c>
      <c r="B79" s="254"/>
      <c r="C79" s="254"/>
      <c r="D79" s="254"/>
      <c r="E79" s="230">
        <f>SUM(E77:E78)</f>
        <v>0</v>
      </c>
    </row>
    <row r="80" spans="1:6" ht="18" customHeight="1" x14ac:dyDescent="0.25">
      <c r="A80" s="222"/>
      <c r="B80" s="222"/>
      <c r="C80" s="222"/>
      <c r="D80" s="222"/>
      <c r="E80" s="223"/>
    </row>
    <row r="81" spans="1:6" ht="18" customHeight="1" x14ac:dyDescent="0.25">
      <c r="A81" s="222"/>
      <c r="B81" s="222"/>
      <c r="C81" s="222"/>
      <c r="D81" s="222"/>
      <c r="E81" s="223"/>
    </row>
    <row r="82" spans="1:6" ht="18" customHeight="1" x14ac:dyDescent="0.25">
      <c r="A82" s="260" t="s">
        <v>195</v>
      </c>
      <c r="B82" s="260"/>
      <c r="C82" s="260"/>
      <c r="D82" s="260"/>
      <c r="E82" s="260"/>
    </row>
    <row r="83" spans="1:6" ht="18" customHeight="1" x14ac:dyDescent="0.25">
      <c r="A83" s="266" t="s">
        <v>359</v>
      </c>
      <c r="B83" s="266"/>
      <c r="C83" s="266"/>
      <c r="D83" s="266"/>
      <c r="E83" s="266"/>
    </row>
    <row r="84" spans="1:6" ht="18" customHeight="1" x14ac:dyDescent="0.25">
      <c r="A84" s="264" t="s">
        <v>33</v>
      </c>
      <c r="B84" s="264"/>
      <c r="C84" s="264"/>
      <c r="D84" s="264"/>
      <c r="E84" s="215">
        <v>2025</v>
      </c>
    </row>
    <row r="85" spans="1:6" ht="18" customHeight="1" x14ac:dyDescent="0.25">
      <c r="A85" s="258" t="s">
        <v>326</v>
      </c>
      <c r="B85" s="258"/>
      <c r="C85" s="258"/>
      <c r="D85" s="258"/>
      <c r="E85" s="238">
        <f>'[3]CONS. FUENTES FINAN'!$J$213</f>
        <v>75781.01999999999</v>
      </c>
      <c r="F85" s="205"/>
    </row>
    <row r="86" spans="1:6" ht="18" customHeight="1" x14ac:dyDescent="0.25">
      <c r="A86" s="258" t="s">
        <v>327</v>
      </c>
      <c r="B86" s="258"/>
      <c r="C86" s="258"/>
      <c r="D86" s="258"/>
      <c r="E86" s="238"/>
      <c r="F86" s="205"/>
    </row>
    <row r="87" spans="1:6" ht="18" customHeight="1" x14ac:dyDescent="0.25">
      <c r="A87" s="258" t="s">
        <v>328</v>
      </c>
      <c r="B87" s="258"/>
      <c r="C87" s="258"/>
      <c r="D87" s="258"/>
      <c r="E87" s="237">
        <f>'[3]CONS. FUENTES FINAN'!$J$232</f>
        <v>9988.0499999999993</v>
      </c>
      <c r="F87" s="205"/>
    </row>
    <row r="88" spans="1:6" ht="18" customHeight="1" x14ac:dyDescent="0.25">
      <c r="A88" s="258" t="s">
        <v>329</v>
      </c>
      <c r="B88" s="258"/>
      <c r="C88" s="258"/>
      <c r="D88" s="258"/>
      <c r="E88" s="237"/>
      <c r="F88" s="205"/>
    </row>
    <row r="89" spans="1:6" ht="18" customHeight="1" x14ac:dyDescent="0.25">
      <c r="A89" s="269" t="s">
        <v>330</v>
      </c>
      <c r="B89" s="270"/>
      <c r="C89" s="270"/>
      <c r="D89" s="271"/>
      <c r="E89" s="237">
        <f>'[3]CONS. FUENTES FINAN'!$J$250</f>
        <v>10841.25</v>
      </c>
      <c r="F89" s="205"/>
    </row>
    <row r="90" spans="1:6" ht="18" customHeight="1" x14ac:dyDescent="0.25">
      <c r="A90" s="258" t="s">
        <v>331</v>
      </c>
      <c r="B90" s="258"/>
      <c r="C90" s="258"/>
      <c r="D90" s="258"/>
      <c r="E90" s="237">
        <f>'[3]CONS. FUENTES FINAN'!$J$286</f>
        <v>140176.23000000001</v>
      </c>
      <c r="F90" s="205"/>
    </row>
    <row r="91" spans="1:6" ht="18" customHeight="1" x14ac:dyDescent="0.25">
      <c r="A91" s="258" t="s">
        <v>332</v>
      </c>
      <c r="B91" s="258"/>
      <c r="C91" s="258"/>
      <c r="D91" s="258"/>
      <c r="E91" s="237">
        <f>'[3]CONS. FUENTES FINAN'!$J$308</f>
        <v>44641.530000000006</v>
      </c>
      <c r="F91" s="205"/>
    </row>
    <row r="92" spans="1:6" ht="18" customHeight="1" x14ac:dyDescent="0.25">
      <c r="A92" s="254" t="s">
        <v>38</v>
      </c>
      <c r="B92" s="254"/>
      <c r="C92" s="254"/>
      <c r="D92" s="254"/>
      <c r="E92" s="230">
        <f>SUM(E85:E91)</f>
        <v>281428.08</v>
      </c>
    </row>
    <row r="93" spans="1:6" ht="18" customHeight="1" x14ac:dyDescent="0.25">
      <c r="A93" s="207"/>
      <c r="B93" s="207"/>
      <c r="C93" s="207"/>
      <c r="D93" s="207"/>
      <c r="E93" s="193"/>
    </row>
    <row r="94" spans="1:6" ht="18" customHeight="1" x14ac:dyDescent="0.25">
      <c r="A94" s="207"/>
      <c r="B94" s="207"/>
      <c r="C94" s="207"/>
      <c r="D94" s="207"/>
      <c r="E94" s="193"/>
    </row>
    <row r="95" spans="1:6" ht="18" customHeight="1" x14ac:dyDescent="0.25">
      <c r="A95" s="260" t="s">
        <v>196</v>
      </c>
      <c r="B95" s="260"/>
      <c r="C95" s="260"/>
      <c r="D95" s="260"/>
      <c r="E95" s="260"/>
    </row>
    <row r="96" spans="1:6" ht="18" customHeight="1" x14ac:dyDescent="0.25">
      <c r="A96" s="265" t="s">
        <v>360</v>
      </c>
      <c r="B96" s="265"/>
      <c r="C96" s="265"/>
      <c r="D96" s="265"/>
      <c r="E96" s="265"/>
    </row>
    <row r="97" spans="1:6" ht="18" customHeight="1" x14ac:dyDescent="0.25">
      <c r="A97" s="264" t="s">
        <v>33</v>
      </c>
      <c r="B97" s="264"/>
      <c r="C97" s="264"/>
      <c r="D97" s="264"/>
      <c r="E97" s="215">
        <v>2025</v>
      </c>
    </row>
    <row r="98" spans="1:6" ht="18" customHeight="1" x14ac:dyDescent="0.25">
      <c r="A98" s="258" t="s">
        <v>84</v>
      </c>
      <c r="B98" s="258"/>
      <c r="C98" s="258"/>
      <c r="D98" s="258"/>
      <c r="E98" s="239"/>
    </row>
    <row r="99" spans="1:6" ht="18" customHeight="1" x14ac:dyDescent="0.25">
      <c r="A99" s="255" t="s">
        <v>38</v>
      </c>
      <c r="B99" s="255"/>
      <c r="C99" s="255"/>
      <c r="D99" s="255"/>
      <c r="E99" s="221">
        <f>SUM(E98:E98)</f>
        <v>0</v>
      </c>
    </row>
    <row r="100" spans="1:6" ht="18" customHeight="1" x14ac:dyDescent="0.25">
      <c r="A100" s="207"/>
      <c r="B100" s="207"/>
      <c r="C100" s="207"/>
      <c r="D100" s="207"/>
      <c r="E100" s="193"/>
    </row>
    <row r="101" spans="1:6" ht="18" customHeight="1" x14ac:dyDescent="0.25">
      <c r="A101" s="207"/>
      <c r="B101" s="207"/>
      <c r="C101" s="207"/>
      <c r="D101" s="207"/>
      <c r="E101" s="193"/>
    </row>
    <row r="102" spans="1:6" ht="18" customHeight="1" x14ac:dyDescent="0.25">
      <c r="A102" s="260" t="s">
        <v>197</v>
      </c>
      <c r="B102" s="260"/>
      <c r="C102" s="260"/>
      <c r="D102" s="260"/>
      <c r="E102" s="260"/>
    </row>
    <row r="103" spans="1:6" ht="18" customHeight="1" x14ac:dyDescent="0.25">
      <c r="A103" s="259" t="s">
        <v>361</v>
      </c>
      <c r="B103" s="259"/>
      <c r="C103" s="259"/>
      <c r="D103" s="259"/>
      <c r="E103" s="259"/>
    </row>
    <row r="104" spans="1:6" ht="18" customHeight="1" x14ac:dyDescent="0.25">
      <c r="A104" s="263" t="s">
        <v>33</v>
      </c>
      <c r="B104" s="263"/>
      <c r="C104" s="263"/>
      <c r="D104" s="263"/>
      <c r="E104" s="219">
        <v>2025</v>
      </c>
      <c r="F104" s="205"/>
    </row>
    <row r="105" spans="1:6" ht="18" customHeight="1" x14ac:dyDescent="0.25">
      <c r="A105" s="258" t="s">
        <v>333</v>
      </c>
      <c r="B105" s="258"/>
      <c r="C105" s="258"/>
      <c r="D105" s="258"/>
      <c r="E105" s="248">
        <f>'[3]CONS. FUENTES FINAN'!$J$88</f>
        <v>27548.03</v>
      </c>
      <c r="F105" s="205"/>
    </row>
    <row r="106" spans="1:6" ht="18" customHeight="1" x14ac:dyDescent="0.25">
      <c r="A106" s="258" t="s">
        <v>334</v>
      </c>
      <c r="B106" s="258"/>
      <c r="C106" s="258"/>
      <c r="D106" s="258"/>
      <c r="E106" s="237"/>
      <c r="F106" s="205"/>
    </row>
    <row r="107" spans="1:6" ht="18" customHeight="1" x14ac:dyDescent="0.25">
      <c r="A107" s="258" t="s">
        <v>335</v>
      </c>
      <c r="B107" s="258"/>
      <c r="C107" s="258"/>
      <c r="D107" s="258"/>
      <c r="E107" s="237">
        <f>'[3]CONS. FUENTES FINAN'!$J$111</f>
        <v>11997.5</v>
      </c>
      <c r="F107" s="205"/>
    </row>
    <row r="108" spans="1:6" ht="18" customHeight="1" x14ac:dyDescent="0.25">
      <c r="A108" s="258" t="s">
        <v>336</v>
      </c>
      <c r="B108" s="258"/>
      <c r="C108" s="258"/>
      <c r="D108" s="258"/>
      <c r="E108" s="237"/>
      <c r="F108" s="205"/>
    </row>
    <row r="109" spans="1:6" ht="18" customHeight="1" x14ac:dyDescent="0.25">
      <c r="A109" s="258" t="s">
        <v>337</v>
      </c>
      <c r="B109" s="258"/>
      <c r="C109" s="258"/>
      <c r="D109" s="258"/>
      <c r="E109" s="237">
        <f>'[3]CONS. FUENTES FINAN'!$J$125</f>
        <v>27532</v>
      </c>
      <c r="F109" s="205"/>
    </row>
    <row r="110" spans="1:6" ht="18" customHeight="1" x14ac:dyDescent="0.25">
      <c r="A110" s="258" t="s">
        <v>338</v>
      </c>
      <c r="B110" s="258"/>
      <c r="C110" s="258"/>
      <c r="D110" s="258"/>
      <c r="E110" s="237">
        <f>'[3]CONS. FUENTES FINAN'!$J$157</f>
        <v>71648.2</v>
      </c>
      <c r="F110" s="205"/>
    </row>
    <row r="111" spans="1:6" ht="18" customHeight="1" x14ac:dyDescent="0.25">
      <c r="A111" s="258" t="s">
        <v>339</v>
      </c>
      <c r="B111" s="258"/>
      <c r="C111" s="258"/>
      <c r="D111" s="258"/>
      <c r="E111" s="237">
        <f>'[3]CONS. FUENTES FINAN'!$J$197</f>
        <v>68206.86</v>
      </c>
      <c r="F111" s="205"/>
    </row>
    <row r="112" spans="1:6" ht="18" customHeight="1" x14ac:dyDescent="0.25">
      <c r="A112" s="272" t="s">
        <v>340</v>
      </c>
      <c r="B112" s="273"/>
      <c r="C112" s="273"/>
      <c r="D112" s="274"/>
      <c r="E112" s="237"/>
      <c r="F112" s="205"/>
    </row>
    <row r="113" spans="1:6" ht="18" customHeight="1" x14ac:dyDescent="0.25">
      <c r="A113" s="254" t="s">
        <v>38</v>
      </c>
      <c r="B113" s="254"/>
      <c r="C113" s="254"/>
      <c r="D113" s="254"/>
      <c r="E113" s="230">
        <f>SUM(E105:E112)</f>
        <v>206932.58999999997</v>
      </c>
    </row>
    <row r="114" spans="1:6" ht="18" customHeight="1" x14ac:dyDescent="0.25">
      <c r="A114" s="240"/>
      <c r="B114" s="240"/>
      <c r="C114" s="240"/>
      <c r="D114" s="240"/>
      <c r="E114" s="241"/>
    </row>
    <row r="115" spans="1:6" ht="18" customHeight="1" x14ac:dyDescent="0.25">
      <c r="A115" s="240"/>
      <c r="B115" s="240"/>
      <c r="C115" s="240"/>
      <c r="D115" s="240"/>
      <c r="E115" s="241"/>
    </row>
    <row r="116" spans="1:6" ht="18" customHeight="1" x14ac:dyDescent="0.25">
      <c r="A116" s="262" t="s">
        <v>198</v>
      </c>
      <c r="B116" s="262"/>
      <c r="C116" s="262"/>
      <c r="D116" s="262"/>
      <c r="E116" s="262"/>
    </row>
    <row r="117" spans="1:6" ht="18" customHeight="1" x14ac:dyDescent="0.25">
      <c r="A117" s="261" t="s">
        <v>362</v>
      </c>
      <c r="B117" s="261"/>
      <c r="C117" s="261"/>
      <c r="D117" s="261"/>
      <c r="E117" s="261"/>
    </row>
    <row r="118" spans="1:6" ht="18" customHeight="1" x14ac:dyDescent="0.25">
      <c r="A118" s="256" t="s">
        <v>33</v>
      </c>
      <c r="B118" s="256"/>
      <c r="C118" s="256"/>
      <c r="D118" s="256"/>
      <c r="E118" s="192">
        <v>2025</v>
      </c>
    </row>
    <row r="119" spans="1:6" ht="18" customHeight="1" x14ac:dyDescent="0.25">
      <c r="A119" s="257" t="s">
        <v>85</v>
      </c>
      <c r="B119" s="257"/>
      <c r="C119" s="257"/>
      <c r="D119" s="257"/>
      <c r="E119" s="195">
        <f>'[3]CONS. FUENTES FINAN'!$J$182</f>
        <v>1345.03</v>
      </c>
    </row>
    <row r="120" spans="1:6" ht="18" customHeight="1" x14ac:dyDescent="0.25">
      <c r="A120" s="253" t="s">
        <v>38</v>
      </c>
      <c r="B120" s="253"/>
      <c r="C120" s="253"/>
      <c r="D120" s="253"/>
      <c r="E120" s="233">
        <f>SUM(E119:E119)</f>
        <v>1345.03</v>
      </c>
    </row>
    <row r="121" spans="1:6" ht="12.75" customHeight="1" x14ac:dyDescent="0.25">
      <c r="A121" s="191"/>
      <c r="B121" s="191"/>
      <c r="C121" s="191"/>
      <c r="D121" s="191"/>
      <c r="E121" s="194">
        <f>E120+E113+E92+E79</f>
        <v>489705.69999999995</v>
      </c>
    </row>
    <row r="122" spans="1:6" ht="12.75" customHeight="1" x14ac:dyDescent="0.25">
      <c r="A122" s="191" t="s">
        <v>306</v>
      </c>
      <c r="B122" s="191"/>
      <c r="C122" s="191"/>
      <c r="D122" s="191"/>
      <c r="E122" s="194"/>
    </row>
    <row r="123" spans="1:6" ht="12.75" customHeight="1" x14ac:dyDescent="0.25">
      <c r="A123" s="191"/>
      <c r="B123" s="191"/>
      <c r="C123" s="191"/>
      <c r="D123" s="191"/>
      <c r="E123" s="191"/>
    </row>
    <row r="124" spans="1:6" ht="12.75" customHeight="1" x14ac:dyDescent="0.25">
      <c r="A124" s="191"/>
      <c r="B124" s="191"/>
      <c r="C124" s="191"/>
      <c r="D124" s="191"/>
      <c r="E124" s="191"/>
    </row>
    <row r="125" spans="1:6" ht="22.5" customHeight="1" x14ac:dyDescent="0.25">
      <c r="A125" s="191" t="s">
        <v>347</v>
      </c>
      <c r="B125" s="191"/>
      <c r="C125" s="191"/>
      <c r="D125" s="191"/>
      <c r="E125" s="242">
        <f>'[3]CONS. FUENTES FINAN'!$J$336</f>
        <v>20650</v>
      </c>
      <c r="F125" s="205"/>
    </row>
    <row r="126" spans="1:6" ht="12.75" customHeight="1" x14ac:dyDescent="0.25">
      <c r="A126" s="191"/>
      <c r="B126" s="191"/>
      <c r="C126" s="191"/>
      <c r="D126" s="191"/>
      <c r="E126" s="194"/>
    </row>
    <row r="127" spans="1:6" ht="12.75" customHeight="1" x14ac:dyDescent="0.25">
      <c r="A127" s="191"/>
      <c r="B127" s="191"/>
      <c r="C127" s="191"/>
      <c r="D127" s="191"/>
      <c r="E127" s="194">
        <f>E121+E125</f>
        <v>510355.69999999995</v>
      </c>
    </row>
    <row r="128" spans="1:6" ht="12.75" customHeight="1" x14ac:dyDescent="0.25">
      <c r="A128" s="191"/>
      <c r="B128" s="191"/>
      <c r="C128" s="191"/>
      <c r="D128" s="191"/>
      <c r="E128" s="191"/>
    </row>
    <row r="129" spans="1:5" ht="12.75" customHeight="1" x14ac:dyDescent="0.25">
      <c r="A129" s="208"/>
      <c r="B129" s="208"/>
      <c r="C129" s="208"/>
      <c r="D129" s="208"/>
      <c r="E129" s="208"/>
    </row>
    <row r="130" spans="1:5" ht="12.75" customHeight="1" x14ac:dyDescent="0.25">
      <c r="A130" s="208"/>
      <c r="B130" s="208"/>
      <c r="C130" s="208"/>
      <c r="D130" s="208"/>
      <c r="E130" s="208"/>
    </row>
    <row r="131" spans="1:5" ht="12.75" customHeight="1" x14ac:dyDescent="0.25">
      <c r="A131" s="208"/>
      <c r="B131" s="208"/>
      <c r="C131" s="208"/>
      <c r="D131" s="208"/>
      <c r="E131" s="208"/>
    </row>
  </sheetData>
  <mergeCells count="95">
    <mergeCell ref="A89:D89"/>
    <mergeCell ref="A112:D112"/>
    <mergeCell ref="A21:D21"/>
    <mergeCell ref="A22:D22"/>
    <mergeCell ref="A48:D48"/>
    <mergeCell ref="A49:D49"/>
    <mergeCell ref="A68:D68"/>
    <mergeCell ref="A86:D86"/>
    <mergeCell ref="A63:E63"/>
    <mergeCell ref="A71:D71"/>
    <mergeCell ref="A50:D50"/>
    <mergeCell ref="A46:E46"/>
    <mergeCell ref="A47:D47"/>
    <mergeCell ref="A52:D52"/>
    <mergeCell ref="A51:D51"/>
    <mergeCell ref="A69:D69"/>
    <mergeCell ref="A10:D10"/>
    <mergeCell ref="A37:E37"/>
    <mergeCell ref="A67:D67"/>
    <mergeCell ref="A1:E1"/>
    <mergeCell ref="A2:E2"/>
    <mergeCell ref="A3:E3"/>
    <mergeCell ref="A26:E26"/>
    <mergeCell ref="A5:E5"/>
    <mergeCell ref="A14:E14"/>
    <mergeCell ref="A8:D8"/>
    <mergeCell ref="A11:D11"/>
    <mergeCell ref="A6:E6"/>
    <mergeCell ref="A7:D7"/>
    <mergeCell ref="A15:E15"/>
    <mergeCell ref="A16:D16"/>
    <mergeCell ref="A18:D18"/>
    <mergeCell ref="A9:D9"/>
    <mergeCell ref="A45:E45"/>
    <mergeCell ref="A39:D39"/>
    <mergeCell ref="A40:D40"/>
    <mergeCell ref="A19:D19"/>
    <mergeCell ref="A20:D20"/>
    <mergeCell ref="A38:E38"/>
    <mergeCell ref="A27:E27"/>
    <mergeCell ref="A28:D28"/>
    <mergeCell ref="A29:D29"/>
    <mergeCell ref="A23:D23"/>
    <mergeCell ref="A30:D30"/>
    <mergeCell ref="A32:D32"/>
    <mergeCell ref="A33:D33"/>
    <mergeCell ref="A34:D34"/>
    <mergeCell ref="A31:D31"/>
    <mergeCell ref="A75:E75"/>
    <mergeCell ref="A76:D76"/>
    <mergeCell ref="A77:D77"/>
    <mergeCell ref="A78:D78"/>
    <mergeCell ref="A41:D41"/>
    <mergeCell ref="A74:E74"/>
    <mergeCell ref="A55:E55"/>
    <mergeCell ref="A70:D70"/>
    <mergeCell ref="A56:E56"/>
    <mergeCell ref="A57:D57"/>
    <mergeCell ref="A58:D58"/>
    <mergeCell ref="A59:D59"/>
    <mergeCell ref="A65:D65"/>
    <mergeCell ref="A66:D66"/>
    <mergeCell ref="A64:E64"/>
    <mergeCell ref="A116:E116"/>
    <mergeCell ref="A88:D88"/>
    <mergeCell ref="A108:D108"/>
    <mergeCell ref="A60:D60"/>
    <mergeCell ref="A104:D104"/>
    <mergeCell ref="A105:D105"/>
    <mergeCell ref="A106:D106"/>
    <mergeCell ref="A97:D97"/>
    <mergeCell ref="A98:D98"/>
    <mergeCell ref="A91:D91"/>
    <mergeCell ref="A96:E96"/>
    <mergeCell ref="A90:D90"/>
    <mergeCell ref="A85:D85"/>
    <mergeCell ref="A83:E83"/>
    <mergeCell ref="A84:D84"/>
    <mergeCell ref="A82:E82"/>
    <mergeCell ref="A120:D120"/>
    <mergeCell ref="A113:D113"/>
    <mergeCell ref="A99:D99"/>
    <mergeCell ref="A92:D92"/>
    <mergeCell ref="A79:D79"/>
    <mergeCell ref="A118:D118"/>
    <mergeCell ref="A119:D119"/>
    <mergeCell ref="A107:D107"/>
    <mergeCell ref="A109:D109"/>
    <mergeCell ref="A110:D110"/>
    <mergeCell ref="A103:E103"/>
    <mergeCell ref="A87:D87"/>
    <mergeCell ref="A95:E95"/>
    <mergeCell ref="A102:E102"/>
    <mergeCell ref="A117:E117"/>
    <mergeCell ref="A111:D111"/>
  </mergeCells>
  <printOptions horizontalCentered="1"/>
  <pageMargins left="0.51181102362204722" right="0.51181102362204722" top="0.51181102362204722" bottom="0.51181102362204722" header="0" footer="0"/>
  <pageSetup scale="90" fitToWidth="0" fitToHeight="0" orientation="portrait" horizontalDpi="360" verticalDpi="36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27"/>
  <sheetViews>
    <sheetView workbookViewId="0">
      <selection activeCell="J26" sqref="J26"/>
    </sheetView>
  </sheetViews>
  <sheetFormatPr baseColWidth="10" defaultRowHeight="15" x14ac:dyDescent="0.25"/>
  <cols>
    <col min="1" max="1" width="12.5703125" customWidth="1"/>
    <col min="2" max="2" width="14.85546875" customWidth="1"/>
    <col min="3" max="3" width="13.140625" customWidth="1"/>
    <col min="4" max="4" width="12.42578125" customWidth="1"/>
    <col min="5" max="5" width="13.85546875" customWidth="1"/>
    <col min="6" max="7" width="14.28515625" customWidth="1"/>
    <col min="8" max="8" width="13.85546875" customWidth="1"/>
    <col min="9" max="9" width="13" bestFit="1" customWidth="1"/>
    <col min="10" max="10" width="11.42578125" customWidth="1"/>
    <col min="11" max="11" width="10.5703125" customWidth="1"/>
    <col min="12" max="12" width="7.5703125" customWidth="1"/>
    <col min="13" max="13" width="12.42578125" customWidth="1"/>
    <col min="14" max="15" width="13.7109375" customWidth="1"/>
    <col min="16" max="16" width="13.42578125" customWidth="1"/>
  </cols>
  <sheetData>
    <row r="1" spans="1:16" ht="18.75" x14ac:dyDescent="0.3">
      <c r="A1" s="283" t="s">
        <v>179</v>
      </c>
      <c r="B1" s="283"/>
      <c r="C1" s="283"/>
      <c r="D1" s="283"/>
      <c r="E1" s="283"/>
      <c r="F1" s="283"/>
    </row>
    <row r="2" spans="1:16" ht="18.75" x14ac:dyDescent="0.3">
      <c r="A2" s="283" t="s">
        <v>180</v>
      </c>
      <c r="B2" s="283"/>
      <c r="C2" s="283"/>
      <c r="D2" s="283"/>
      <c r="E2" s="283"/>
      <c r="F2" s="283"/>
    </row>
    <row r="3" spans="1:16" ht="18.75" x14ac:dyDescent="0.3">
      <c r="A3" s="283" t="s">
        <v>286</v>
      </c>
      <c r="B3" s="283"/>
      <c r="C3" s="283"/>
      <c r="D3" s="283"/>
      <c r="E3" s="283"/>
      <c r="F3" s="283"/>
    </row>
    <row r="4" spans="1:16" ht="19.5" thickBot="1" x14ac:dyDescent="0.35">
      <c r="A4" s="284" t="s">
        <v>181</v>
      </c>
      <c r="B4" s="284"/>
      <c r="C4" s="284"/>
      <c r="D4" s="284"/>
      <c r="E4" s="284"/>
      <c r="F4" s="284"/>
    </row>
    <row r="7" spans="1:16" ht="34.5" customHeight="1" x14ac:dyDescent="0.25">
      <c r="A7" s="134"/>
      <c r="B7" s="285" t="s">
        <v>287</v>
      </c>
      <c r="C7" s="286"/>
      <c r="D7" s="286"/>
      <c r="E7" s="287" t="s">
        <v>288</v>
      </c>
      <c r="F7" s="288"/>
      <c r="G7" s="288"/>
      <c r="H7" s="278" t="s">
        <v>298</v>
      </c>
      <c r="I7" s="279"/>
      <c r="J7" s="279"/>
      <c r="K7" s="280" t="s">
        <v>302</v>
      </c>
      <c r="L7" s="281"/>
      <c r="M7" s="281"/>
      <c r="N7" s="282" t="s">
        <v>38</v>
      </c>
      <c r="O7" s="282"/>
      <c r="P7" s="282"/>
    </row>
    <row r="8" spans="1:16" ht="37.5" customHeight="1" x14ac:dyDescent="0.25">
      <c r="A8" s="135" t="s">
        <v>261</v>
      </c>
      <c r="B8" s="136" t="s">
        <v>291</v>
      </c>
      <c r="C8" s="137" t="s">
        <v>290</v>
      </c>
      <c r="D8" s="138" t="s">
        <v>34</v>
      </c>
      <c r="E8" s="139" t="s">
        <v>292</v>
      </c>
      <c r="F8" s="140" t="s">
        <v>294</v>
      </c>
      <c r="G8" s="141" t="s">
        <v>295</v>
      </c>
      <c r="H8" s="142" t="s">
        <v>293</v>
      </c>
      <c r="I8" s="143" t="s">
        <v>296</v>
      </c>
      <c r="J8" s="144" t="s">
        <v>297</v>
      </c>
      <c r="K8" s="145" t="s">
        <v>299</v>
      </c>
      <c r="L8" s="146" t="s">
        <v>300</v>
      </c>
      <c r="M8" s="147" t="s">
        <v>301</v>
      </c>
      <c r="N8" s="153" t="s">
        <v>303</v>
      </c>
      <c r="O8" s="154" t="s">
        <v>304</v>
      </c>
      <c r="P8" s="155" t="s">
        <v>305</v>
      </c>
    </row>
    <row r="9" spans="1:16" x14ac:dyDescent="0.25">
      <c r="A9" s="148" t="s">
        <v>289</v>
      </c>
      <c r="B9" s="149"/>
      <c r="C9" s="149"/>
      <c r="D9" s="158">
        <v>68816.350000000006</v>
      </c>
      <c r="E9" s="149"/>
      <c r="F9" s="149"/>
      <c r="G9" s="157">
        <v>169597.38</v>
      </c>
      <c r="H9" s="149"/>
      <c r="I9" s="149"/>
      <c r="J9" s="149">
        <v>56122.7</v>
      </c>
      <c r="K9" s="149"/>
      <c r="L9" s="149"/>
      <c r="M9" s="150">
        <v>7687.3</v>
      </c>
      <c r="N9" s="149"/>
      <c r="O9" s="149"/>
      <c r="P9" s="149">
        <f>Tabla134[[#This Row],[Total]]+Tabla134[[#This Row],[Total2]]+Tabla134[[#This Row],[Total25]]+Tabla134[[#This Row],[Total254]]</f>
        <v>302223.73</v>
      </c>
    </row>
    <row r="10" spans="1:16" x14ac:dyDescent="0.25">
      <c r="A10" s="151" t="s">
        <v>262</v>
      </c>
      <c r="B10" s="156">
        <v>42750.75</v>
      </c>
      <c r="C10" s="152"/>
      <c r="D10" s="152">
        <f>D9+Tabla134[[#This Row],[DEUDA
 FACTURADA]]-Tabla134[[#This Row],[PAGOS]]</f>
        <v>111567.1</v>
      </c>
      <c r="E10" s="133">
        <f>'[4]SeNaSa Subsidiado'!$I$11</f>
        <v>74000.2</v>
      </c>
      <c r="F10" s="133">
        <v>97610.75</v>
      </c>
      <c r="G10" s="152">
        <f>G9+Tabla134[[#This Row],[DEUDA
 FACTURADA2]]-Tabla134[[#This Row],[PAGOS2]]</f>
        <v>145986.83000000002</v>
      </c>
      <c r="H10" s="133"/>
      <c r="I10" s="133"/>
      <c r="J10" s="152">
        <f>J9+Tabla134[[#This Row],[DEUDA
 FACTURADA23]]-Tabla134[[#This Row],[PAGOS24]]</f>
        <v>56122.7</v>
      </c>
      <c r="K10" s="133"/>
      <c r="L10" s="133"/>
      <c r="M10" s="152">
        <f>M9+Tabla134[[#This Row],[DEUDA
 FACTURADA232]]-Tabla134[[#This Row],[PAGOS243]]</f>
        <v>7687.3</v>
      </c>
      <c r="N10" s="152">
        <f>Tabla134[[#This Row],[DEUDA
 FACTURADA]]+Tabla134[[#This Row],[DEUDA
 FACTURADA2]]+Tabla134[[#This Row],[DEUDA
 FACTURADA23]]+K9</f>
        <v>116750.95</v>
      </c>
      <c r="O10" s="152">
        <f>Tabla134[[#This Row],[PAGOS]]+Tabla134[[#This Row],[PAGOS2]]+Tabla134[[#This Row],[PAGOS24]]+Tabla134[[#This Row],[PAGOS243]]</f>
        <v>97610.75</v>
      </c>
      <c r="P10" s="152">
        <f>P9+Tabla134[[#This Row],[DEUDA
 FACTURADA2322]]-Tabla134[[#This Row],[PAGOS2433]]</f>
        <v>321363.93</v>
      </c>
    </row>
    <row r="11" spans="1:16" x14ac:dyDescent="0.25">
      <c r="A11" s="151" t="s">
        <v>263</v>
      </c>
      <c r="B11" s="156">
        <v>34023.870000000003</v>
      </c>
      <c r="C11" s="159">
        <v>68816.350000000006</v>
      </c>
      <c r="D11" s="152">
        <f>D10+Tabla134[[#This Row],[DEUDA
 FACTURADA]]-Tabla134[[#This Row],[PAGOS]]</f>
        <v>76774.62</v>
      </c>
      <c r="E11" s="152">
        <v>92780.51</v>
      </c>
      <c r="F11" s="160">
        <v>71986.63</v>
      </c>
      <c r="G11" s="152">
        <f>G10+Tabla134[[#This Row],[DEUDA
 FACTURADA2]]-Tabla134[[#This Row],[PAGOS2]]</f>
        <v>166780.71000000002</v>
      </c>
      <c r="H11" s="133"/>
      <c r="I11" s="133"/>
      <c r="J11" s="152">
        <f>J10+Tabla134[[#This Row],[DEUDA
 FACTURADA23]]-Tabla134[[#This Row],[PAGOS24]]</f>
        <v>56122.7</v>
      </c>
      <c r="K11" s="133"/>
      <c r="L11" s="133"/>
      <c r="M11" s="152">
        <f>M10+Tabla134[[#This Row],[DEUDA
 FACTURADA232]]-Tabla134[[#This Row],[PAGOS243]]</f>
        <v>7687.3</v>
      </c>
      <c r="N11" s="152">
        <f>Tabla134[[#This Row],[DEUDA
 FACTURADA]]+Tabla134[[#This Row],[DEUDA
 FACTURADA2]]+Tabla134[[#This Row],[DEUDA
 FACTURADA23]]+K10</f>
        <v>126804.38</v>
      </c>
      <c r="O11" s="152">
        <f>Tabla134[[#This Row],[PAGOS]]+Tabla134[[#This Row],[PAGOS2]]+Tabla134[[#This Row],[PAGOS24]]+Tabla134[[#This Row],[PAGOS243]]</f>
        <v>140802.98000000001</v>
      </c>
      <c r="P11" s="152">
        <f>P10+Tabla134[[#This Row],[DEUDA
 FACTURADA2322]]-Tabla134[[#This Row],[PAGOS2433]]</f>
        <v>307365.32999999996</v>
      </c>
    </row>
    <row r="12" spans="1:16" x14ac:dyDescent="0.25">
      <c r="A12" s="151" t="s">
        <v>264</v>
      </c>
      <c r="B12" s="152">
        <f>'[5]Factura de servicio'!$E$23</f>
        <v>84214.32</v>
      </c>
      <c r="C12" s="152"/>
      <c r="D12" s="152">
        <f>D11+Tabla134[[#This Row],[DEUDA
 FACTURADA]]-Tabla134[[#This Row],[PAGOS]]</f>
        <v>160988.94</v>
      </c>
      <c r="E12" s="152">
        <f>'[6]SeNaSa Subsidiado'!$F$16-'[6]SeNaSa Subsidiado'!$G$16</f>
        <v>83865.279999999999</v>
      </c>
      <c r="F12" s="152">
        <f>'[6]SeNaSa Subsidiado'!$K$15</f>
        <v>74000.2</v>
      </c>
      <c r="G12" s="152">
        <f>G11+Tabla134[[#This Row],[DEUDA
 FACTURADA2]]-Tabla134[[#This Row],[PAGOS2]]</f>
        <v>176645.79000000004</v>
      </c>
      <c r="H12" s="152"/>
      <c r="I12" s="152"/>
      <c r="J12" s="152">
        <f>J11+Tabla134[[#This Row],[DEUDA
 FACTURADA23]]-Tabla134[[#This Row],[PAGOS24]]</f>
        <v>56122.7</v>
      </c>
      <c r="K12" s="152"/>
      <c r="L12" s="152"/>
      <c r="M12" s="152">
        <f>M11+Tabla134[[#This Row],[DEUDA
 FACTURADA232]]-Tabla134[[#This Row],[PAGOS243]]</f>
        <v>7687.3</v>
      </c>
      <c r="N12" s="152">
        <f>Tabla134[[#This Row],[DEUDA
 FACTURADA]]+Tabla134[[#This Row],[DEUDA
 FACTURADA2]]+Tabla134[[#This Row],[DEUDA
 FACTURADA23]]+K11</f>
        <v>168079.6</v>
      </c>
      <c r="O12" s="152">
        <f>Tabla134[[#This Row],[PAGOS]]+Tabla134[[#This Row],[PAGOS2]]+Tabla134[[#This Row],[PAGOS24]]+Tabla134[[#This Row],[PAGOS243]]</f>
        <v>74000.2</v>
      </c>
      <c r="P12" s="152">
        <f>P11+Tabla134[[#This Row],[DEUDA
 FACTURADA2322]]-Tabla134[[#This Row],[PAGOS2433]]</f>
        <v>401444.72999999992</v>
      </c>
    </row>
    <row r="13" spans="1:16" x14ac:dyDescent="0.25">
      <c r="A13" s="151" t="s">
        <v>265</v>
      </c>
      <c r="B13" s="156">
        <v>19768.73</v>
      </c>
      <c r="C13" s="161">
        <v>41897.300000000003</v>
      </c>
      <c r="D13" s="152">
        <f>D12+Tabla134[[#This Row],[DEUDA
 FACTURADA]]-Tabla134[[#This Row],[PAGOS]]</f>
        <v>138860.37</v>
      </c>
      <c r="E13" s="133">
        <v>69695.67</v>
      </c>
      <c r="F13" s="83">
        <v>92780.51</v>
      </c>
      <c r="G13" s="152">
        <f>G12+Tabla134[[#This Row],[DEUDA
 FACTURADA2]]-Tabla134[[#This Row],[PAGOS2]]</f>
        <v>153560.95000000001</v>
      </c>
      <c r="H13" s="133"/>
      <c r="I13" s="133">
        <v>56122.7</v>
      </c>
      <c r="J13" s="152">
        <f>J12+Tabla134[[#This Row],[DEUDA
 FACTURADA23]]-Tabla134[[#This Row],[PAGOS24]]</f>
        <v>0</v>
      </c>
      <c r="K13" s="133"/>
      <c r="L13" s="133"/>
      <c r="M13" s="152">
        <f>M12+Tabla134[[#This Row],[DEUDA
 FACTURADA232]]-Tabla134[[#This Row],[PAGOS243]]</f>
        <v>7687.3</v>
      </c>
      <c r="N13" s="152">
        <f>Tabla134[[#This Row],[DEUDA
 FACTURADA]]+Tabla134[[#This Row],[DEUDA
 FACTURADA2]]+Tabla134[[#This Row],[DEUDA
 FACTURADA23]]+K12</f>
        <v>89464.4</v>
      </c>
      <c r="O13" s="152">
        <f>Tabla134[[#This Row],[PAGOS]]+Tabla134[[#This Row],[PAGOS2]]+Tabla134[[#This Row],[PAGOS24]]+Tabla134[[#This Row],[PAGOS243]]</f>
        <v>190800.51</v>
      </c>
      <c r="P13" s="152">
        <f>P12+Tabla134[[#This Row],[DEUDA
 FACTURADA2322]]-Tabla134[[#This Row],[PAGOS2433]]</f>
        <v>300108.61999999988</v>
      </c>
    </row>
    <row r="14" spans="1:16" x14ac:dyDescent="0.25">
      <c r="A14" s="151" t="s">
        <v>266</v>
      </c>
      <c r="B14" s="162">
        <v>25516.36</v>
      </c>
      <c r="C14" s="83">
        <v>33876.99</v>
      </c>
      <c r="D14" s="152">
        <f>D13+Tabla134[[#This Row],[DEUDA
 FACTURADA]]-Tabla134[[#This Row],[PAGOS]]</f>
        <v>130499.73999999999</v>
      </c>
      <c r="E14" s="162">
        <v>118295.16</v>
      </c>
      <c r="F14" s="1">
        <v>83865.279999999999</v>
      </c>
      <c r="G14" s="152">
        <f>G13+Tabla134[[#This Row],[DEUDA
 FACTURADA2]]-Tabla134[[#This Row],[PAGOS2]]</f>
        <v>187990.83</v>
      </c>
      <c r="H14" s="152"/>
      <c r="I14" s="152"/>
      <c r="J14" s="152">
        <f>J13+Tabla134[[#This Row],[DEUDA
 FACTURADA23]]-Tabla134[[#This Row],[PAGOS24]]</f>
        <v>0</v>
      </c>
      <c r="K14" s="152"/>
      <c r="L14" s="152"/>
      <c r="M14" s="152">
        <f>M13+Tabla134[[#This Row],[DEUDA
 FACTURADA232]]-Tabla134[[#This Row],[PAGOS243]]</f>
        <v>7687.3</v>
      </c>
      <c r="N14" s="152">
        <f>Tabla134[[#This Row],[DEUDA
 FACTURADA]]+Tabla134[[#This Row],[DEUDA
 FACTURADA2]]+Tabla134[[#This Row],[DEUDA
 FACTURADA23]]+K13</f>
        <v>143811.52000000002</v>
      </c>
      <c r="O14" s="152">
        <f>Tabla134[[#This Row],[PAGOS]]+Tabla134[[#This Row],[PAGOS2]]+Tabla134[[#This Row],[PAGOS24]]+Tabla134[[#This Row],[PAGOS243]]</f>
        <v>117742.26999999999</v>
      </c>
      <c r="P14" s="152">
        <f>P13+Tabla134[[#This Row],[DEUDA
 FACTURADA2322]]-Tabla134[[#This Row],[PAGOS2433]]</f>
        <v>326177.86999999988</v>
      </c>
    </row>
    <row r="15" spans="1:16" x14ac:dyDescent="0.25">
      <c r="A15" s="151" t="s">
        <v>267</v>
      </c>
      <c r="B15" s="152"/>
      <c r="C15" s="152">
        <v>80265.55</v>
      </c>
      <c r="D15" s="152">
        <f>D14+Tabla134[[#This Row],[DEUDA
 FACTURADA]]-Tabla134[[#This Row],[PAGOS]]</f>
        <v>50234.189999999988</v>
      </c>
      <c r="E15" s="152">
        <v>104498.76</v>
      </c>
      <c r="F15" s="152">
        <v>69695.67</v>
      </c>
      <c r="G15" s="152">
        <f>G14+Tabla134[[#This Row],[DEUDA
 FACTURADA2]]-Tabla134[[#This Row],[PAGOS2]]</f>
        <v>222793.91999999998</v>
      </c>
      <c r="H15" s="152"/>
      <c r="I15" s="152"/>
      <c r="J15" s="152">
        <f>J14+Tabla134[[#This Row],[DEUDA
 FACTURADA23]]-Tabla134[[#This Row],[PAGOS24]]</f>
        <v>0</v>
      </c>
      <c r="K15" s="152"/>
      <c r="L15" s="152"/>
      <c r="M15" s="152">
        <f>M14+Tabla134[[#This Row],[DEUDA
 FACTURADA232]]-Tabla134[[#This Row],[PAGOS243]]</f>
        <v>7687.3</v>
      </c>
      <c r="N15" s="152">
        <f>Tabla134[[#This Row],[DEUDA
 FACTURADA]]+Tabla134[[#This Row],[DEUDA
 FACTURADA2]]+Tabla134[[#This Row],[DEUDA
 FACTURADA23]]+K14</f>
        <v>104498.76</v>
      </c>
      <c r="O15" s="152">
        <f>Tabla134[[#This Row],[PAGOS]]+Tabla134[[#This Row],[PAGOS2]]+Tabla134[[#This Row],[PAGOS24]]+Tabla134[[#This Row],[PAGOS243]]</f>
        <v>149961.22</v>
      </c>
      <c r="P15" s="152">
        <f>P14+Tabla134[[#This Row],[DEUDA
 FACTURADA2322]]-Tabla134[[#This Row],[PAGOS2433]]</f>
        <v>280715.40999999992</v>
      </c>
    </row>
    <row r="16" spans="1:16" x14ac:dyDescent="0.25">
      <c r="A16" s="151" t="s">
        <v>268</v>
      </c>
      <c r="B16" s="206">
        <v>46869.16</v>
      </c>
      <c r="C16" s="152">
        <v>41021.870000000003</v>
      </c>
      <c r="D16" s="152">
        <f>D15+Tabla134[[#This Row],[DEUDA
 FACTURADA]]-Tabla134[[#This Row],[PAGOS]]</f>
        <v>56081.479999999989</v>
      </c>
      <c r="E16" s="152">
        <f>'[7]AUXILIAR CXC'!$G$13</f>
        <v>104244.04</v>
      </c>
      <c r="F16" s="152">
        <f>'[7]AUXILIAR CXC'!$L$11</f>
        <v>115107.74</v>
      </c>
      <c r="G16" s="152">
        <f>G15+Tabla134[[#This Row],[DEUDA
 FACTURADA2]]-Tabla134[[#This Row],[PAGOS2]]</f>
        <v>211930.21999999997</v>
      </c>
      <c r="H16" s="152"/>
      <c r="I16" s="152"/>
      <c r="J16" s="152">
        <f>J15+Tabla134[[#This Row],[DEUDA
 FACTURADA23]]-Tabla134[[#This Row],[PAGOS24]]</f>
        <v>0</v>
      </c>
      <c r="K16" s="152"/>
      <c r="L16" s="152"/>
      <c r="M16" s="152">
        <f>M15+Tabla134[[#This Row],[DEUDA
 FACTURADA232]]-Tabla134[[#This Row],[PAGOS243]]</f>
        <v>7687.3</v>
      </c>
      <c r="N16" s="152">
        <f>Tabla134[[#This Row],[DEUDA
 FACTURADA]]+Tabla134[[#This Row],[DEUDA
 FACTURADA2]]+Tabla134[[#This Row],[DEUDA
 FACTURADA23]]+K15</f>
        <v>151113.20000000001</v>
      </c>
      <c r="O16" s="152">
        <f>Tabla134[[#This Row],[PAGOS]]+Tabla134[[#This Row],[PAGOS2]]+Tabla134[[#This Row],[PAGOS24]]+Tabla134[[#This Row],[PAGOS243]]</f>
        <v>156129.61000000002</v>
      </c>
      <c r="P16" s="152">
        <f>P15+Tabla134[[#This Row],[DEUDA
 FACTURADA2322]]-Tabla134[[#This Row],[PAGOS2433]]</f>
        <v>275698.99999999988</v>
      </c>
    </row>
    <row r="17" spans="1:16" x14ac:dyDescent="0.25">
      <c r="A17" s="151" t="s">
        <v>269</v>
      </c>
      <c r="B17" s="152"/>
      <c r="C17" s="152"/>
      <c r="D17" s="152">
        <f>D16+Tabla134[[#This Row],[DEUDA
 FACTURADA]]-Tabla134[[#This Row],[PAGOS]]</f>
        <v>56081.479999999989</v>
      </c>
      <c r="E17" s="152">
        <v>131507.74</v>
      </c>
      <c r="F17" s="159">
        <v>104498.76</v>
      </c>
      <c r="G17" s="152">
        <f>G16+Tabla134[[#This Row],[DEUDA
 FACTURADA2]]-Tabla134[[#This Row],[PAGOS2]]</f>
        <v>238939.19999999995</v>
      </c>
      <c r="H17" s="152">
        <v>45604.89</v>
      </c>
      <c r="I17" s="152"/>
      <c r="J17" s="152">
        <f>J16+Tabla134[[#This Row],[DEUDA
 FACTURADA23]]-Tabla134[[#This Row],[PAGOS24]]</f>
        <v>45604.89</v>
      </c>
      <c r="K17" s="152"/>
      <c r="L17" s="152"/>
      <c r="M17" s="152">
        <f>M16+Tabla134[[#This Row],[DEUDA
 FACTURADA232]]-Tabla134[[#This Row],[PAGOS243]]</f>
        <v>7687.3</v>
      </c>
      <c r="N17" s="152">
        <f>Tabla134[[#This Row],[DEUDA
 FACTURADA]]+Tabla134[[#This Row],[DEUDA
 FACTURADA2]]+Tabla134[[#This Row],[DEUDA
 FACTURADA23]]+K16</f>
        <v>177112.63</v>
      </c>
      <c r="O17" s="152">
        <f>Tabla134[[#This Row],[PAGOS]]+Tabla134[[#This Row],[PAGOS2]]+Tabla134[[#This Row],[PAGOS24]]+Tabla134[[#This Row],[PAGOS243]]</f>
        <v>104498.76</v>
      </c>
      <c r="P17" s="152">
        <f>P16+Tabla134[[#This Row],[DEUDA
 FACTURADA2322]]-Tabla134[[#This Row],[PAGOS2433]]</f>
        <v>348312.86999999988</v>
      </c>
    </row>
    <row r="18" spans="1:16" x14ac:dyDescent="0.25">
      <c r="A18" s="151" t="s">
        <v>270</v>
      </c>
      <c r="B18" s="1">
        <v>184334</v>
      </c>
      <c r="C18" s="213">
        <v>44828.94</v>
      </c>
      <c r="D18" s="152">
        <f>D17+Tabla134[[#This Row],[DEUDA
 FACTURADA]]-Tabla134[[#This Row],[PAGOS]]</f>
        <v>195586.53999999998</v>
      </c>
      <c r="E18" s="1">
        <v>91260.29</v>
      </c>
      <c r="F18" s="213">
        <v>101512.84</v>
      </c>
      <c r="G18" s="152">
        <f>G17+Tabla134[[#This Row],[DEUDA
 FACTURADA2]]-Tabla134[[#This Row],[PAGOS2]]</f>
        <v>228686.64999999994</v>
      </c>
      <c r="H18" s="152"/>
      <c r="I18" s="152"/>
      <c r="J18" s="152">
        <f>J17+Tabla134[[#This Row],[DEUDA
 FACTURADA23]]-Tabla134[[#This Row],[PAGOS24]]</f>
        <v>45604.89</v>
      </c>
      <c r="K18" s="152"/>
      <c r="L18" s="152"/>
      <c r="M18" s="152">
        <f>M17+Tabla134[[#This Row],[DEUDA
 FACTURADA232]]-Tabla134[[#This Row],[PAGOS243]]</f>
        <v>7687.3</v>
      </c>
      <c r="N18" s="152">
        <f>Tabla134[[#This Row],[DEUDA
 FACTURADA]]+Tabla134[[#This Row],[DEUDA
 FACTURADA2]]+Tabla134[[#This Row],[DEUDA
 FACTURADA23]]+K17</f>
        <v>275594.28999999998</v>
      </c>
      <c r="O18" s="152">
        <f>Tabla134[[#This Row],[PAGOS]]+Tabla134[[#This Row],[PAGOS2]]+Tabla134[[#This Row],[PAGOS24]]+Tabla134[[#This Row],[PAGOS243]]</f>
        <v>146341.78</v>
      </c>
      <c r="P18" s="152">
        <f>P17+Tabla134[[#This Row],[DEUDA
 FACTURADA2322]]-Tabla134[[#This Row],[PAGOS2433]]</f>
        <v>477565.37999999989</v>
      </c>
    </row>
    <row r="19" spans="1:16" ht="17.25" x14ac:dyDescent="0.3">
      <c r="A19" s="151" t="s">
        <v>271</v>
      </c>
      <c r="B19" s="231">
        <v>54865.05</v>
      </c>
      <c r="C19" s="152"/>
      <c r="D19" s="152">
        <f>D18+Tabla134[[#This Row],[DEUDA
 FACTURADA]]-Tabla134[[#This Row],[PAGOS]]</f>
        <v>250451.58999999997</v>
      </c>
      <c r="E19" s="152">
        <v>136849.70000000001</v>
      </c>
      <c r="F19" s="232">
        <v>131507.74</v>
      </c>
      <c r="G19" s="152">
        <f>G18+Tabla134[[#This Row],[DEUDA
 FACTURADA2]]-Tabla134[[#This Row],[PAGOS2]]</f>
        <v>234028.61</v>
      </c>
      <c r="H19" s="152"/>
      <c r="I19" s="152"/>
      <c r="J19" s="152">
        <f>J18+Tabla134[[#This Row],[DEUDA
 FACTURADA23]]-Tabla134[[#This Row],[PAGOS24]]</f>
        <v>45604.89</v>
      </c>
      <c r="K19" s="152"/>
      <c r="L19" s="152"/>
      <c r="M19" s="152">
        <f>M18+Tabla134[[#This Row],[DEUDA
 FACTURADA232]]-Tabla134[[#This Row],[PAGOS243]]</f>
        <v>7687.3</v>
      </c>
      <c r="N19" s="152">
        <f>Tabla134[[#This Row],[DEUDA
 FACTURADA]]+Tabla134[[#This Row],[DEUDA
 FACTURADA2]]+Tabla134[[#This Row],[DEUDA
 FACTURADA23]]+K18</f>
        <v>191714.75</v>
      </c>
      <c r="O19" s="152">
        <f>Tabla134[[#This Row],[PAGOS]]+Tabla134[[#This Row],[PAGOS2]]+Tabla134[[#This Row],[PAGOS24]]+Tabla134[[#This Row],[PAGOS243]]</f>
        <v>131507.74</v>
      </c>
      <c r="P19" s="152">
        <f>P18+Tabla134[[#This Row],[DEUDA
 FACTURADA2322]]-Tabla134[[#This Row],[PAGOS2433]]</f>
        <v>537772.3899999999</v>
      </c>
    </row>
    <row r="20" spans="1:16" x14ac:dyDescent="0.25">
      <c r="A20" s="151" t="s">
        <v>272</v>
      </c>
      <c r="B20" s="152"/>
      <c r="C20" s="152">
        <v>72661.429999999993</v>
      </c>
      <c r="D20" s="152">
        <f>D19+Tabla134[[#This Row],[DEUDA
 FACTURADA]]-Tabla134[[#This Row],[PAGOS]]</f>
        <v>177790.15999999997</v>
      </c>
      <c r="E20" s="152"/>
      <c r="F20" s="83">
        <v>91260.29</v>
      </c>
      <c r="G20" s="152">
        <f>G19+Tabla134[[#This Row],[DEUDA
 FACTURADA2]]-Tabla134[[#This Row],[PAGOS2]]</f>
        <v>142768.32000000001</v>
      </c>
      <c r="H20" s="152"/>
      <c r="I20" s="159">
        <v>45604.89</v>
      </c>
      <c r="J20" s="152">
        <f>J19+Tabla134[[#This Row],[DEUDA
 FACTURADA23]]-Tabla134[[#This Row],[PAGOS24]]</f>
        <v>0</v>
      </c>
      <c r="K20" s="152"/>
      <c r="L20" s="152"/>
      <c r="M20" s="152">
        <f>M19+Tabla134[[#This Row],[DEUDA
 FACTURADA232]]-Tabla134[[#This Row],[PAGOS243]]</f>
        <v>7687.3</v>
      </c>
      <c r="N20" s="152">
        <f>Tabla134[[#This Row],[DEUDA
 FACTURADA]]+Tabla134[[#This Row],[DEUDA
 FACTURADA2]]+Tabla134[[#This Row],[DEUDA
 FACTURADA23]]+K19</f>
        <v>0</v>
      </c>
      <c r="O20" s="152">
        <f>Tabla134[[#This Row],[PAGOS]]+Tabla134[[#This Row],[PAGOS2]]+Tabla134[[#This Row],[PAGOS24]]+Tabla134[[#This Row],[PAGOS243]]</f>
        <v>209526.61</v>
      </c>
      <c r="P20" s="152">
        <f>P19+Tabla134[[#This Row],[DEUDA
 FACTURADA2322]]-Tabla134[[#This Row],[PAGOS2433]]</f>
        <v>328245.77999999991</v>
      </c>
    </row>
    <row r="21" spans="1:16" x14ac:dyDescent="0.25">
      <c r="A21" s="151" t="s">
        <v>273</v>
      </c>
      <c r="B21" s="152"/>
      <c r="C21" s="152"/>
      <c r="D21" s="152">
        <f>D20+Tabla134[[#This Row],[DEUDA
 FACTURADA]]-Tabla134[[#This Row],[PAGOS]]</f>
        <v>177790.15999999997</v>
      </c>
      <c r="E21" s="152"/>
      <c r="F21" s="152"/>
      <c r="G21" s="152">
        <f>G20+Tabla134[[#This Row],[DEUDA
 FACTURADA2]]-Tabla134[[#This Row],[PAGOS2]]</f>
        <v>142768.32000000001</v>
      </c>
      <c r="H21" s="152"/>
      <c r="I21" s="152"/>
      <c r="J21" s="152">
        <f>J20+Tabla134[[#This Row],[DEUDA
 FACTURADA23]]-Tabla134[[#This Row],[PAGOS24]]</f>
        <v>0</v>
      </c>
      <c r="K21" s="152"/>
      <c r="L21" s="152"/>
      <c r="M21" s="152">
        <f>M20+Tabla134[[#This Row],[DEUDA
 FACTURADA232]]-Tabla134[[#This Row],[PAGOS243]]</f>
        <v>7687.3</v>
      </c>
      <c r="N21" s="152">
        <f>Tabla134[[#This Row],[DEUDA
 FACTURADA]]+Tabla134[[#This Row],[DEUDA
 FACTURADA2]]+Tabla134[[#This Row],[DEUDA
 FACTURADA23]]+K20</f>
        <v>0</v>
      </c>
      <c r="O21" s="152">
        <f>Tabla134[[#This Row],[PAGOS]]+Tabla134[[#This Row],[PAGOS2]]+Tabla134[[#This Row],[PAGOS24]]+Tabla134[[#This Row],[PAGOS243]]</f>
        <v>0</v>
      </c>
      <c r="P21" s="152">
        <f>P20+Tabla134[[#This Row],[DEUDA
 FACTURADA2322]]-Tabla134[[#This Row],[PAGOS2433]]</f>
        <v>328245.77999999991</v>
      </c>
    </row>
    <row r="22" spans="1:16" x14ac:dyDescent="0.25">
      <c r="A22" s="151"/>
      <c r="B22" s="152"/>
      <c r="C22" s="152"/>
      <c r="D22" s="152">
        <f>D21+Tabla134[[#This Row],[DEUDA
 FACTURADA]]-Tabla134[[#This Row],[PAGOS]]</f>
        <v>177790.15999999997</v>
      </c>
      <c r="E22" s="152"/>
      <c r="F22" s="152"/>
      <c r="G22" s="152">
        <f>G21+Tabla134[[#This Row],[DEUDA
 FACTURADA2]]-Tabla134[[#This Row],[PAGOS2]]</f>
        <v>142768.32000000001</v>
      </c>
      <c r="H22" s="152"/>
      <c r="I22" s="152"/>
      <c r="J22" s="152">
        <f>J21+Tabla134[[#This Row],[DEUDA
 FACTURADA23]]-Tabla134[[#This Row],[PAGOS24]]</f>
        <v>0</v>
      </c>
      <c r="K22" s="152"/>
      <c r="L22" s="152"/>
      <c r="M22" s="152">
        <f>M21+Tabla134[[#This Row],[DEUDA
 FACTURADA232]]-Tabla134[[#This Row],[PAGOS243]]</f>
        <v>7687.3</v>
      </c>
      <c r="N22" s="152">
        <f>Tabla134[[#This Row],[DEUDA
 FACTURADA]]+Tabla134[[#This Row],[DEUDA
 FACTURADA2]]+Tabla134[[#This Row],[DEUDA
 FACTURADA23]]+K21</f>
        <v>0</v>
      </c>
      <c r="O22" s="152">
        <f>Tabla134[[#This Row],[PAGOS]]+Tabla134[[#This Row],[PAGOS2]]+Tabla134[[#This Row],[PAGOS24]]+Tabla134[[#This Row],[PAGOS243]]</f>
        <v>0</v>
      </c>
      <c r="P22" s="152">
        <f>P21+Tabla134[[#This Row],[DEUDA
 FACTURADA2322]]-Tabla134[[#This Row],[PAGOS2433]]</f>
        <v>328245.77999999991</v>
      </c>
    </row>
    <row r="23" spans="1:16" x14ac:dyDescent="0.25">
      <c r="A23" s="151"/>
      <c r="B23" s="245"/>
      <c r="C23" s="246"/>
      <c r="D23" s="246"/>
      <c r="E23" s="247"/>
      <c r="F23" s="245"/>
      <c r="G23" s="152"/>
      <c r="H23" s="246"/>
      <c r="I23" s="246"/>
      <c r="J23" s="246"/>
      <c r="K23" s="246"/>
      <c r="L23" s="246"/>
      <c r="M23" s="152"/>
      <c r="N23" s="245">
        <f>Tabla134[[#This Row],[DEUDA
 FACTURADA]]+Tabla134[[#This Row],[DEUDA
 FACTURADA2]]+Tabla134[[#This Row],[DEUDA
 FACTURADA23]]+K22</f>
        <v>0</v>
      </c>
      <c r="O23" s="245">
        <f>Tabla134[[#This Row],[PAGOS]]+Tabla134[[#This Row],[PAGOS2]]+Tabla134[[#This Row],[PAGOS24]]+Tabla134[[#This Row],[PAGOS243]]</f>
        <v>0</v>
      </c>
      <c r="P23" s="247">
        <f>Tabla134[[#This Row],[Total]]+Tabla134[[#This Row],[Total2]]+Tabla134[[#This Row],[Total25]]+Tabla134[[#This Row],[Total254]]</f>
        <v>0</v>
      </c>
    </row>
    <row r="24" spans="1:16" x14ac:dyDescent="0.25">
      <c r="A24" s="243" t="s">
        <v>38</v>
      </c>
      <c r="B24" s="244"/>
      <c r="C24" s="244"/>
      <c r="D24" s="244"/>
      <c r="E24" s="244"/>
      <c r="F24" s="244"/>
      <c r="G24" s="244"/>
      <c r="H24" s="244"/>
      <c r="I24" s="244"/>
      <c r="J24" s="244"/>
      <c r="K24" s="244"/>
      <c r="L24" s="244"/>
      <c r="M24" s="244"/>
      <c r="N24" s="244"/>
      <c r="O24" s="244"/>
      <c r="P24" s="244"/>
    </row>
    <row r="25" spans="1:16" x14ac:dyDescent="0.25">
      <c r="B25" s="1"/>
      <c r="C25" s="1"/>
      <c r="D25" s="1"/>
      <c r="E25" s="1"/>
      <c r="F25" s="1"/>
    </row>
    <row r="26" spans="1:16" x14ac:dyDescent="0.25">
      <c r="B26" s="1"/>
      <c r="C26" s="1"/>
      <c r="D26" s="1"/>
      <c r="E26" s="1"/>
      <c r="F26" s="1"/>
    </row>
    <row r="27" spans="1:16" x14ac:dyDescent="0.25">
      <c r="C27" s="2"/>
    </row>
  </sheetData>
  <mergeCells count="9">
    <mergeCell ref="H7:J7"/>
    <mergeCell ref="K7:M7"/>
    <mergeCell ref="N7:P7"/>
    <mergeCell ref="A1:F1"/>
    <mergeCell ref="A2:F2"/>
    <mergeCell ref="A3:F3"/>
    <mergeCell ref="A4:F4"/>
    <mergeCell ref="B7:D7"/>
    <mergeCell ref="E7:G7"/>
  </mergeCells>
  <pageMargins left="0.70866141732283472" right="0.70866141732283472" top="0.74803149606299213" bottom="0.74803149606299213" header="0.31496062992125984" footer="0.31496062992125984"/>
  <pageSetup orientation="landscape" r:id="rId1"/>
  <legacy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6"/>
  <sheetViews>
    <sheetView workbookViewId="0">
      <selection activeCell="A8" sqref="A8"/>
    </sheetView>
  </sheetViews>
  <sheetFormatPr baseColWidth="10" defaultRowHeight="15" x14ac:dyDescent="0.25"/>
  <cols>
    <col min="1" max="1" width="99" bestFit="1" customWidth="1"/>
  </cols>
  <sheetData>
    <row r="1" spans="1:1" x14ac:dyDescent="0.25">
      <c r="A1" s="105" t="s">
        <v>86</v>
      </c>
    </row>
    <row r="2" spans="1:1" x14ac:dyDescent="0.25">
      <c r="A2" s="105" t="s">
        <v>75</v>
      </c>
    </row>
    <row r="3" spans="1:1" x14ac:dyDescent="0.25">
      <c r="A3" s="104" t="str">
        <f>'Estado de Situación'!A3:B3</f>
        <v>AL 30 DE NOVIEMBRE 2025</v>
      </c>
    </row>
    <row r="5" spans="1:1" ht="15.75" x14ac:dyDescent="0.25">
      <c r="A5" s="115" t="s">
        <v>208</v>
      </c>
    </row>
    <row r="6" spans="1:1" ht="15.75" x14ac:dyDescent="0.25">
      <c r="A6" s="116"/>
    </row>
    <row r="7" spans="1:1" ht="180.75" customHeight="1" x14ac:dyDescent="0.25">
      <c r="A7" s="120" t="s">
        <v>365</v>
      </c>
    </row>
    <row r="8" spans="1:1" ht="15.75" x14ac:dyDescent="0.25">
      <c r="A8" s="116"/>
    </row>
    <row r="9" spans="1:1" ht="15.75" x14ac:dyDescent="0.25">
      <c r="A9" s="115" t="s">
        <v>209</v>
      </c>
    </row>
    <row r="10" spans="1:1" ht="15.75" x14ac:dyDescent="0.25">
      <c r="A10" s="116"/>
    </row>
    <row r="11" spans="1:1" ht="53.25" customHeight="1" x14ac:dyDescent="0.25">
      <c r="A11" s="119" t="s">
        <v>210</v>
      </c>
    </row>
    <row r="12" spans="1:1" ht="68.25" customHeight="1" x14ac:dyDescent="0.25">
      <c r="A12" s="119" t="s">
        <v>211</v>
      </c>
    </row>
    <row r="13" spans="1:1" ht="75" customHeight="1" x14ac:dyDescent="0.25">
      <c r="A13" s="119" t="s">
        <v>212</v>
      </c>
    </row>
    <row r="14" spans="1:1" ht="37.5" customHeight="1" x14ac:dyDescent="0.25">
      <c r="A14" s="120" t="s">
        <v>252</v>
      </c>
    </row>
    <row r="15" spans="1:1" ht="15.75" x14ac:dyDescent="0.25">
      <c r="A15" s="115" t="s">
        <v>213</v>
      </c>
    </row>
    <row r="16" spans="1:1" ht="15.75" x14ac:dyDescent="0.25">
      <c r="A16" s="116"/>
    </row>
    <row r="17" spans="1:1" ht="45.75" customHeight="1" x14ac:dyDescent="0.25">
      <c r="A17" s="119" t="s">
        <v>253</v>
      </c>
    </row>
    <row r="18" spans="1:1" ht="15.75" x14ac:dyDescent="0.25">
      <c r="A18" s="116"/>
    </row>
    <row r="19" spans="1:1" ht="15.75" x14ac:dyDescent="0.25">
      <c r="A19" s="115" t="s">
        <v>214</v>
      </c>
    </row>
    <row r="20" spans="1:1" ht="15.75" x14ac:dyDescent="0.25">
      <c r="A20" s="116"/>
    </row>
    <row r="21" spans="1:1" ht="68.25" customHeight="1" x14ac:dyDescent="0.25">
      <c r="A21" s="120" t="s">
        <v>254</v>
      </c>
    </row>
    <row r="22" spans="1:1" x14ac:dyDescent="0.25">
      <c r="A22" s="119" t="s">
        <v>215</v>
      </c>
    </row>
    <row r="23" spans="1:1" ht="15.75" x14ac:dyDescent="0.25">
      <c r="A23" s="115" t="s">
        <v>216</v>
      </c>
    </row>
    <row r="24" spans="1:1" ht="15.75" x14ac:dyDescent="0.25">
      <c r="A24" s="117"/>
    </row>
    <row r="25" spans="1:1" ht="60" customHeight="1" x14ac:dyDescent="0.25">
      <c r="A25" s="119" t="s">
        <v>255</v>
      </c>
    </row>
    <row r="26" spans="1:1" ht="60" customHeight="1" x14ac:dyDescent="0.25">
      <c r="A26" s="119" t="s">
        <v>256</v>
      </c>
    </row>
    <row r="27" spans="1:1" ht="54.75" customHeight="1" x14ac:dyDescent="0.25">
      <c r="A27" s="119" t="s">
        <v>257</v>
      </c>
    </row>
    <row r="28" spans="1:1" x14ac:dyDescent="0.25">
      <c r="A28" s="119" t="s">
        <v>217</v>
      </c>
    </row>
    <row r="29" spans="1:1" ht="23.1" customHeight="1" x14ac:dyDescent="0.25">
      <c r="A29" s="119" t="s">
        <v>218</v>
      </c>
    </row>
    <row r="30" spans="1:1" ht="48.75" customHeight="1" x14ac:dyDescent="0.25">
      <c r="A30" s="119" t="s">
        <v>258</v>
      </c>
    </row>
    <row r="31" spans="1:1" ht="39.75" customHeight="1" x14ac:dyDescent="0.25">
      <c r="A31" s="119" t="s">
        <v>219</v>
      </c>
    </row>
    <row r="32" spans="1:1" ht="83.25" customHeight="1" x14ac:dyDescent="0.25">
      <c r="A32" s="119" t="s">
        <v>259</v>
      </c>
    </row>
    <row r="33" spans="1:1" ht="42" customHeight="1" x14ac:dyDescent="0.25">
      <c r="A33" s="119" t="s">
        <v>260</v>
      </c>
    </row>
    <row r="34" spans="1:1" ht="15.75" x14ac:dyDescent="0.25">
      <c r="A34" s="116"/>
    </row>
    <row r="35" spans="1:1" ht="15.75" x14ac:dyDescent="0.25">
      <c r="A35" s="115" t="s">
        <v>220</v>
      </c>
    </row>
    <row r="36" spans="1:1" ht="15.75" x14ac:dyDescent="0.25">
      <c r="A36" s="116"/>
    </row>
    <row r="37" spans="1:1" ht="39" customHeight="1" x14ac:dyDescent="0.25">
      <c r="A37" s="121" t="s">
        <v>221</v>
      </c>
    </row>
    <row r="38" spans="1:1" ht="15.75" x14ac:dyDescent="0.25">
      <c r="A38" s="116"/>
    </row>
    <row r="39" spans="1:1" ht="15.75" x14ac:dyDescent="0.25">
      <c r="A39" s="115" t="s">
        <v>222</v>
      </c>
    </row>
    <row r="40" spans="1:1" ht="15.75" x14ac:dyDescent="0.25">
      <c r="A40" s="116"/>
    </row>
    <row r="41" spans="1:1" ht="45" customHeight="1" x14ac:dyDescent="0.25">
      <c r="A41" s="120" t="s">
        <v>223</v>
      </c>
    </row>
    <row r="42" spans="1:1" ht="15.75" x14ac:dyDescent="0.25">
      <c r="A42" s="116"/>
    </row>
    <row r="43" spans="1:1" ht="15.75" x14ac:dyDescent="0.25">
      <c r="A43" s="115" t="s">
        <v>224</v>
      </c>
    </row>
    <row r="44" spans="1:1" ht="15.75" x14ac:dyDescent="0.25">
      <c r="A44" s="115"/>
    </row>
    <row r="45" spans="1:1" ht="38.25" customHeight="1" x14ac:dyDescent="0.25">
      <c r="A45" s="119" t="s">
        <v>225</v>
      </c>
    </row>
    <row r="46" spans="1:1" ht="15.75" x14ac:dyDescent="0.25">
      <c r="A46" s="115" t="s">
        <v>226</v>
      </c>
    </row>
    <row r="47" spans="1:1" ht="43.5" customHeight="1" x14ac:dyDescent="0.25">
      <c r="A47" s="120" t="s">
        <v>227</v>
      </c>
    </row>
    <row r="48" spans="1:1" ht="26.25" customHeight="1" x14ac:dyDescent="0.25">
      <c r="A48" s="116" t="s">
        <v>228</v>
      </c>
    </row>
    <row r="49" spans="1:1" ht="26.25" customHeight="1" x14ac:dyDescent="0.25">
      <c r="A49" s="116"/>
    </row>
    <row r="50" spans="1:1" ht="15.75" x14ac:dyDescent="0.25">
      <c r="A50" s="115" t="s">
        <v>229</v>
      </c>
    </row>
    <row r="51" spans="1:1" ht="15.75" x14ac:dyDescent="0.25">
      <c r="A51" s="115" t="s">
        <v>230</v>
      </c>
    </row>
    <row r="52" spans="1:1" ht="40.5" customHeight="1" x14ac:dyDescent="0.25">
      <c r="A52" s="119" t="s">
        <v>231</v>
      </c>
    </row>
    <row r="53" spans="1:1" ht="43.5" customHeight="1" x14ac:dyDescent="0.25">
      <c r="A53" s="121" t="s">
        <v>232</v>
      </c>
    </row>
    <row r="54" spans="1:1" ht="56.25" customHeight="1" x14ac:dyDescent="0.25">
      <c r="A54" s="121" t="s">
        <v>233</v>
      </c>
    </row>
    <row r="55" spans="1:1" ht="15.75" x14ac:dyDescent="0.25">
      <c r="A55" s="116"/>
    </row>
    <row r="56" spans="1:1" ht="15.75" x14ac:dyDescent="0.25">
      <c r="A56" s="115" t="s">
        <v>234</v>
      </c>
    </row>
    <row r="57" spans="1:1" ht="63.75" customHeight="1" x14ac:dyDescent="0.25">
      <c r="A57" s="120" t="s">
        <v>235</v>
      </c>
    </row>
    <row r="58" spans="1:1" ht="15.75" x14ac:dyDescent="0.25">
      <c r="A58" s="116" t="s">
        <v>215</v>
      </c>
    </row>
    <row r="59" spans="1:1" ht="15.75" x14ac:dyDescent="0.25">
      <c r="A59" s="115" t="s">
        <v>236</v>
      </c>
    </row>
    <row r="60" spans="1:1" ht="51" customHeight="1" x14ac:dyDescent="0.25">
      <c r="A60" s="120" t="s">
        <v>237</v>
      </c>
    </row>
    <row r="61" spans="1:1" ht="71.25" customHeight="1" x14ac:dyDescent="0.25">
      <c r="A61" s="121" t="s">
        <v>238</v>
      </c>
    </row>
    <row r="62" spans="1:1" ht="15.75" x14ac:dyDescent="0.25">
      <c r="A62" s="116"/>
    </row>
    <row r="63" spans="1:1" ht="15.75" x14ac:dyDescent="0.25">
      <c r="A63" s="116"/>
    </row>
    <row r="64" spans="1:1" ht="68.25" customHeight="1" x14ac:dyDescent="0.25">
      <c r="A64" s="122" t="s">
        <v>239</v>
      </c>
    </row>
    <row r="65" spans="1:1" ht="15.75" x14ac:dyDescent="0.25">
      <c r="A65" s="116"/>
    </row>
    <row r="66" spans="1:1" x14ac:dyDescent="0.25">
      <c r="A66" s="122" t="s">
        <v>240</v>
      </c>
    </row>
    <row r="67" spans="1:1" ht="15.75" x14ac:dyDescent="0.25">
      <c r="A67" s="116"/>
    </row>
    <row r="68" spans="1:1" ht="30" customHeight="1" x14ac:dyDescent="0.25">
      <c r="A68" s="118" t="s">
        <v>241</v>
      </c>
    </row>
    <row r="69" spans="1:1" ht="15.75" x14ac:dyDescent="0.25">
      <c r="A69" s="116"/>
    </row>
    <row r="70" spans="1:1" x14ac:dyDescent="0.25">
      <c r="A70" s="123" t="s">
        <v>242</v>
      </c>
    </row>
    <row r="71" spans="1:1" ht="15.75" x14ac:dyDescent="0.25">
      <c r="A71" s="116"/>
    </row>
    <row r="72" spans="1:1" x14ac:dyDescent="0.25">
      <c r="A72" s="123" t="s">
        <v>243</v>
      </c>
    </row>
    <row r="73" spans="1:1" ht="15.75" x14ac:dyDescent="0.25">
      <c r="A73" s="116"/>
    </row>
    <row r="74" spans="1:1" ht="63" customHeight="1" x14ac:dyDescent="0.25">
      <c r="A74" s="124" t="s">
        <v>244</v>
      </c>
    </row>
    <row r="75" spans="1:1" ht="15.75" x14ac:dyDescent="0.25">
      <c r="A75" s="116"/>
    </row>
    <row r="76" spans="1:1" x14ac:dyDescent="0.25">
      <c r="A76" s="125" t="s">
        <v>245</v>
      </c>
    </row>
    <row r="77" spans="1:1" ht="58.5" customHeight="1" x14ac:dyDescent="0.25">
      <c r="A77" s="124" t="s">
        <v>246</v>
      </c>
    </row>
    <row r="78" spans="1:1" x14ac:dyDescent="0.25">
      <c r="A78" s="125" t="s">
        <v>247</v>
      </c>
    </row>
    <row r="79" spans="1:1" ht="15.75" x14ac:dyDescent="0.25">
      <c r="A79" s="116"/>
    </row>
    <row r="80" spans="1:1" ht="50.25" customHeight="1" x14ac:dyDescent="0.25">
      <c r="A80" s="124" t="s">
        <v>248</v>
      </c>
    </row>
    <row r="81" spans="1:1" ht="15.75" x14ac:dyDescent="0.25">
      <c r="A81" s="116"/>
    </row>
    <row r="82" spans="1:1" x14ac:dyDescent="0.25">
      <c r="A82" s="124" t="s">
        <v>249</v>
      </c>
    </row>
    <row r="83" spans="1:1" ht="15.75" x14ac:dyDescent="0.25">
      <c r="A83" s="116"/>
    </row>
    <row r="84" spans="1:1" x14ac:dyDescent="0.25">
      <c r="A84" s="123" t="s">
        <v>250</v>
      </c>
    </row>
    <row r="85" spans="1:1" ht="15.75" x14ac:dyDescent="0.25">
      <c r="A85" s="116"/>
    </row>
    <row r="86" spans="1:1" ht="48.75" customHeight="1" x14ac:dyDescent="0.25">
      <c r="A86" s="124" t="s">
        <v>251</v>
      </c>
    </row>
  </sheetData>
  <pageMargins left="0.7" right="0.7" top="0.75" bottom="0.75" header="0.3" footer="0.3"/>
  <pageSetup orientation="portrait" horizontalDpi="360" verticalDpi="36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4"/>
  <sheetViews>
    <sheetView zoomScale="110" zoomScaleNormal="110" workbookViewId="0">
      <selection activeCell="C43" sqref="C43"/>
    </sheetView>
  </sheetViews>
  <sheetFormatPr baseColWidth="10" defaultRowHeight="15" x14ac:dyDescent="0.25"/>
  <cols>
    <col min="1" max="1" width="60" customWidth="1"/>
    <col min="2" max="2" width="14.28515625" customWidth="1"/>
  </cols>
  <sheetData>
    <row r="1" spans="1:2" ht="15.75" x14ac:dyDescent="0.25">
      <c r="A1" s="291" t="str">
        <f>'Estado de Situación'!A1:B1</f>
        <v>Hospital Municipal Hondo Valle</v>
      </c>
      <c r="B1" s="291"/>
    </row>
    <row r="2" spans="1:2" ht="15.75" x14ac:dyDescent="0.25">
      <c r="A2" s="291" t="s">
        <v>11</v>
      </c>
      <c r="B2" s="291"/>
    </row>
    <row r="3" spans="1:2" ht="15.75" x14ac:dyDescent="0.25">
      <c r="A3" s="291" t="str">
        <f>'Estado de Situación'!A3:B3</f>
        <v>AL 30 DE NOVIEMBRE 2025</v>
      </c>
      <c r="B3" s="291"/>
    </row>
    <row r="4" spans="1:2" ht="15.75" x14ac:dyDescent="0.25">
      <c r="A4" s="291" t="s">
        <v>19</v>
      </c>
      <c r="B4" s="291"/>
    </row>
    <row r="5" spans="1:2" ht="15.75" x14ac:dyDescent="0.25">
      <c r="A5" s="6"/>
      <c r="B5" s="6"/>
    </row>
    <row r="6" spans="1:2" ht="15.75" x14ac:dyDescent="0.25">
      <c r="A6" s="6"/>
      <c r="B6" s="6"/>
    </row>
    <row r="7" spans="1:2" ht="15.75" x14ac:dyDescent="0.25">
      <c r="A7" s="4"/>
      <c r="B7" s="27"/>
    </row>
    <row r="8" spans="1:2" ht="15.75" x14ac:dyDescent="0.25">
      <c r="A8" s="7" t="s">
        <v>69</v>
      </c>
      <c r="B8" s="8">
        <v>2025</v>
      </c>
    </row>
    <row r="9" spans="1:2" ht="15.75" x14ac:dyDescent="0.25">
      <c r="A9" s="9" t="s">
        <v>341</v>
      </c>
      <c r="B9" s="18">
        <f>'Notas de los estados '!E69</f>
        <v>0</v>
      </c>
    </row>
    <row r="10" spans="1:2" ht="15.75" x14ac:dyDescent="0.25">
      <c r="A10" s="9" t="s">
        <v>276</v>
      </c>
      <c r="B10" s="18">
        <f>'Notas de los estados '!E66+'Notas de los estados '!E70</f>
        <v>320026.55999999994</v>
      </c>
    </row>
    <row r="11" spans="1:2" ht="15.75" x14ac:dyDescent="0.25">
      <c r="A11" s="9" t="s">
        <v>277</v>
      </c>
      <c r="B11" s="18">
        <f>'Notas de los estados '!E67</f>
        <v>399803.9</v>
      </c>
    </row>
    <row r="12" spans="1:2" ht="16.5" thickBot="1" x14ac:dyDescent="0.3">
      <c r="A12" s="10" t="s">
        <v>12</v>
      </c>
      <c r="B12" s="28">
        <f>SUM(B9:B11)</f>
        <v>719830.46</v>
      </c>
    </row>
    <row r="13" spans="1:2" ht="16.5" thickTop="1" x14ac:dyDescent="0.25">
      <c r="A13" s="11"/>
      <c r="B13" s="15"/>
    </row>
    <row r="14" spans="1:2" ht="15.75" x14ac:dyDescent="0.25">
      <c r="A14" s="12" t="s">
        <v>70</v>
      </c>
      <c r="B14" s="8">
        <v>2025</v>
      </c>
    </row>
    <row r="15" spans="1:2" ht="15.75" x14ac:dyDescent="0.25">
      <c r="A15" s="9" t="s">
        <v>13</v>
      </c>
      <c r="B15" s="81">
        <f>-'Notas de los estados '!E79</f>
        <v>0</v>
      </c>
    </row>
    <row r="16" spans="1:2" ht="15.75" x14ac:dyDescent="0.25">
      <c r="A16" s="9" t="s">
        <v>14</v>
      </c>
      <c r="B16" s="81">
        <f>-'Notas de los estados '!E92</f>
        <v>-281428.08</v>
      </c>
    </row>
    <row r="17" spans="1:5" ht="15.75" x14ac:dyDescent="0.25">
      <c r="A17" s="9" t="s">
        <v>15</v>
      </c>
      <c r="B17" s="81">
        <f>-'Notas de los estados '!E113-'Notas de los estados '!E125</f>
        <v>-227582.58999999997</v>
      </c>
    </row>
    <row r="18" spans="1:5" ht="15.75" x14ac:dyDescent="0.25">
      <c r="A18" s="9" t="s">
        <v>275</v>
      </c>
      <c r="B18" s="81">
        <f>-'Notas de los estados '!E99</f>
        <v>0</v>
      </c>
      <c r="D18" s="83"/>
    </row>
    <row r="19" spans="1:5" ht="15.75" x14ac:dyDescent="0.25">
      <c r="A19" s="9" t="s">
        <v>16</v>
      </c>
      <c r="B19" s="81">
        <f>-'Notas de los estados '!E119</f>
        <v>-1345.03</v>
      </c>
    </row>
    <row r="20" spans="1:5" ht="15.75" x14ac:dyDescent="0.25">
      <c r="A20" s="10" t="s">
        <v>17</v>
      </c>
      <c r="B20" s="82">
        <f>SUM(B15:B19)</f>
        <v>-510355.7</v>
      </c>
    </row>
    <row r="21" spans="1:5" ht="15.75" x14ac:dyDescent="0.25">
      <c r="A21" s="11"/>
      <c r="B21" s="15"/>
      <c r="E21" s="22"/>
    </row>
    <row r="22" spans="1:5" ht="16.5" thickBot="1" x14ac:dyDescent="0.3">
      <c r="A22" s="10" t="s">
        <v>18</v>
      </c>
      <c r="B22" s="29">
        <f>B12+B20</f>
        <v>209474.75999999995</v>
      </c>
    </row>
    <row r="23" spans="1:5" ht="16.5" thickTop="1" x14ac:dyDescent="0.25">
      <c r="A23" s="11"/>
      <c r="B23" s="4"/>
    </row>
    <row r="24" spans="1:5" ht="15.75" x14ac:dyDescent="0.25">
      <c r="A24" s="11"/>
      <c r="B24" s="4"/>
    </row>
    <row r="25" spans="1:5" ht="15.75" x14ac:dyDescent="0.25">
      <c r="A25" s="11"/>
      <c r="B25" s="4"/>
    </row>
    <row r="26" spans="1:5" ht="15.75" x14ac:dyDescent="0.25">
      <c r="A26" s="11"/>
      <c r="B26" s="4"/>
    </row>
    <row r="27" spans="1:5" ht="15.75" x14ac:dyDescent="0.25">
      <c r="A27" s="11"/>
      <c r="B27" s="4"/>
    </row>
    <row r="28" spans="1:5" ht="15.75" x14ac:dyDescent="0.25">
      <c r="A28" s="11"/>
      <c r="B28" s="4"/>
    </row>
    <row r="29" spans="1:5" ht="15.75" x14ac:dyDescent="0.25">
      <c r="A29" s="19" t="s">
        <v>200</v>
      </c>
      <c r="B29" s="4"/>
    </row>
    <row r="30" spans="1:5" ht="15.75" x14ac:dyDescent="0.25">
      <c r="A30" s="14"/>
      <c r="B30" s="20"/>
    </row>
    <row r="31" spans="1:5" x14ac:dyDescent="0.25">
      <c r="A31" s="20"/>
    </row>
    <row r="32" spans="1:5" ht="15.75" x14ac:dyDescent="0.25">
      <c r="A32" s="5"/>
      <c r="B32" s="6"/>
    </row>
    <row r="33" spans="1:2" ht="40.5" customHeight="1" x14ac:dyDescent="0.25">
      <c r="A33" s="251" t="s">
        <v>363</v>
      </c>
      <c r="B33" s="251"/>
    </row>
    <row r="34" spans="1:2" ht="15.75" x14ac:dyDescent="0.25">
      <c r="A34" s="4"/>
      <c r="B34" s="5"/>
    </row>
    <row r="35" spans="1:2" ht="15.75" x14ac:dyDescent="0.25">
      <c r="A35" s="19"/>
      <c r="B35" s="19"/>
    </row>
    <row r="36" spans="1:2" ht="15.75" x14ac:dyDescent="0.25">
      <c r="A36" s="289"/>
      <c r="B36" s="289"/>
    </row>
    <row r="37" spans="1:2" ht="15.75" x14ac:dyDescent="0.25">
      <c r="A37" s="290"/>
      <c r="B37" s="290"/>
    </row>
    <row r="38" spans="1:2" ht="15.75" x14ac:dyDescent="0.25">
      <c r="A38" s="4"/>
      <c r="B38" s="4"/>
    </row>
    <row r="39" spans="1:2" ht="15.75" x14ac:dyDescent="0.25">
      <c r="B39" s="14"/>
    </row>
    <row r="40" spans="1:2" ht="15.75" x14ac:dyDescent="0.25">
      <c r="A40" s="3"/>
      <c r="B40" s="3"/>
    </row>
    <row r="41" spans="1:2" ht="15.75" x14ac:dyDescent="0.25">
      <c r="A41" s="3"/>
      <c r="B41" s="3"/>
    </row>
    <row r="42" spans="1:2" ht="15.75" x14ac:dyDescent="0.25">
      <c r="A42" s="4"/>
      <c r="B42" s="4"/>
    </row>
    <row r="43" spans="1:2" ht="15.75" x14ac:dyDescent="0.25">
      <c r="A43" s="4"/>
      <c r="B43" s="4"/>
    </row>
    <row r="44" spans="1:2" ht="15.75" x14ac:dyDescent="0.25">
      <c r="A44" s="14"/>
      <c r="B44" s="14"/>
    </row>
  </sheetData>
  <mergeCells count="7">
    <mergeCell ref="A36:B36"/>
    <mergeCell ref="A37:B37"/>
    <mergeCell ref="A1:B1"/>
    <mergeCell ref="A2:B2"/>
    <mergeCell ref="A3:B3"/>
    <mergeCell ref="A4:B4"/>
    <mergeCell ref="A33:B33"/>
  </mergeCells>
  <printOptions horizontalCentered="1" verticalCentered="1"/>
  <pageMargins left="0.70866141732283472" right="0.70866141732283472" top="0.74803149606299213" bottom="0.74803149606299213" header="0.31496062992125984" footer="0.31496062992125984"/>
  <pageSetup orientation="portrait" horizontalDpi="360" verticalDpi="36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
  <sheetViews>
    <sheetView zoomScaleNormal="100" workbookViewId="0">
      <selection activeCell="A40" sqref="A40"/>
    </sheetView>
  </sheetViews>
  <sheetFormatPr baseColWidth="10" defaultRowHeight="15" x14ac:dyDescent="0.25"/>
  <cols>
    <col min="1" max="1" width="69.7109375" customWidth="1"/>
    <col min="2" max="2" width="17.85546875" customWidth="1"/>
    <col min="3" max="5" width="14.5703125" bestFit="1" customWidth="1"/>
  </cols>
  <sheetData>
    <row r="1" spans="1:5" ht="15.75" x14ac:dyDescent="0.25">
      <c r="A1" s="291" t="str">
        <f>'Estado de Situación'!A1:B1</f>
        <v>Hospital Municipal Hondo Valle</v>
      </c>
      <c r="B1" s="291"/>
    </row>
    <row r="2" spans="1:5" ht="15.75" x14ac:dyDescent="0.25">
      <c r="A2" s="291" t="s">
        <v>20</v>
      </c>
      <c r="B2" s="291"/>
    </row>
    <row r="3" spans="1:5" ht="15.75" x14ac:dyDescent="0.25">
      <c r="A3" s="291" t="str">
        <f>'Est. de Rendimiento Fin'!A3:B3</f>
        <v>AL 30 DE NOVIEMBRE 2025</v>
      </c>
      <c r="B3" s="291"/>
    </row>
    <row r="4" spans="1:5" ht="15.75" x14ac:dyDescent="0.25">
      <c r="A4" s="291" t="s">
        <v>19</v>
      </c>
      <c r="B4" s="291"/>
    </row>
    <row r="5" spans="1:5" ht="15.75" x14ac:dyDescent="0.25">
      <c r="A5" s="13"/>
      <c r="B5" s="4"/>
    </row>
    <row r="6" spans="1:5" ht="25.5" customHeight="1" x14ac:dyDescent="0.25">
      <c r="A6" s="126" t="s">
        <v>21</v>
      </c>
      <c r="B6" s="127">
        <v>2025</v>
      </c>
    </row>
    <row r="7" spans="1:5" ht="15.75" hidden="1" x14ac:dyDescent="0.25">
      <c r="A7" s="90"/>
      <c r="B7" s="91"/>
    </row>
    <row r="8" spans="1:5" ht="15.75" hidden="1" x14ac:dyDescent="0.25">
      <c r="A8" s="91"/>
      <c r="B8" s="92"/>
    </row>
    <row r="9" spans="1:5" ht="15.75" x14ac:dyDescent="0.25">
      <c r="A9" s="91"/>
      <c r="B9" s="96">
        <v>0</v>
      </c>
    </row>
    <row r="10" spans="1:5" ht="18.75" customHeight="1" x14ac:dyDescent="0.25">
      <c r="A10" s="93" t="s">
        <v>278</v>
      </c>
      <c r="B10" s="96">
        <f>'Notas de los estados '!E66+'Notas de los estados '!E67</f>
        <v>689830.46</v>
      </c>
      <c r="C10" s="1"/>
    </row>
    <row r="11" spans="1:5" x14ac:dyDescent="0.25">
      <c r="A11" s="93" t="s">
        <v>64</v>
      </c>
      <c r="B11" s="96">
        <f>'Notas de los estados '!E69+'Notas de los estados '!E70</f>
        <v>30000</v>
      </c>
      <c r="C11" s="1"/>
    </row>
    <row r="12" spans="1:5" ht="19.5" customHeight="1" x14ac:dyDescent="0.25">
      <c r="A12" s="93" t="s">
        <v>26</v>
      </c>
      <c r="B12" s="97">
        <f>-'Notas de los estados '!E79</f>
        <v>0</v>
      </c>
      <c r="C12" s="26"/>
    </row>
    <row r="13" spans="1:5" ht="15.75" x14ac:dyDescent="0.25">
      <c r="A13" s="93" t="s">
        <v>22</v>
      </c>
      <c r="B13" s="97">
        <f>-'Notas de los estados '!E92</f>
        <v>-281428.08</v>
      </c>
      <c r="D13" s="1"/>
    </row>
    <row r="14" spans="1:5" ht="15.75" x14ac:dyDescent="0.25">
      <c r="A14" s="93" t="s">
        <v>23</v>
      </c>
      <c r="B14" s="97">
        <f>-'Notas de los estados '!E113-'Notas de los estados '!E120</f>
        <v>-208277.61999999997</v>
      </c>
      <c r="C14" s="1"/>
      <c r="D14" s="1"/>
    </row>
    <row r="15" spans="1:5" ht="24.75" customHeight="1" x14ac:dyDescent="0.25">
      <c r="A15" s="94" t="s">
        <v>24</v>
      </c>
      <c r="B15" s="98"/>
      <c r="C15" s="1"/>
      <c r="D15" s="1"/>
    </row>
    <row r="16" spans="1:5" ht="21" customHeight="1" x14ac:dyDescent="0.25">
      <c r="A16" s="94"/>
      <c r="B16" s="99"/>
      <c r="C16" s="1"/>
      <c r="D16" s="1"/>
      <c r="E16" s="1"/>
    </row>
    <row r="17" spans="1:7" x14ac:dyDescent="0.25">
      <c r="A17" s="95" t="s">
        <v>39</v>
      </c>
      <c r="B17" s="98">
        <f>-'Notas de los estados '!E125</f>
        <v>-20650</v>
      </c>
      <c r="E17" s="1"/>
    </row>
    <row r="18" spans="1:7" x14ac:dyDescent="0.25">
      <c r="A18" s="95"/>
      <c r="B18" s="100"/>
      <c r="E18" s="1"/>
    </row>
    <row r="19" spans="1:7" x14ac:dyDescent="0.25">
      <c r="A19" s="95"/>
      <c r="B19" s="100"/>
      <c r="E19" s="1"/>
    </row>
    <row r="20" spans="1:7" ht="40.5" customHeight="1" x14ac:dyDescent="0.25">
      <c r="A20" s="94" t="s">
        <v>27</v>
      </c>
      <c r="B20" s="165">
        <f>SUM(B9:B19)</f>
        <v>209474.75999999998</v>
      </c>
      <c r="C20" s="22"/>
      <c r="E20" s="1"/>
    </row>
    <row r="21" spans="1:7" ht="21" customHeight="1" x14ac:dyDescent="0.25">
      <c r="A21" s="93" t="s">
        <v>28</v>
      </c>
      <c r="B21" s="101">
        <f>'efectivo al principio'!C5</f>
        <v>33760.370000000003</v>
      </c>
      <c r="C21" s="21"/>
      <c r="D21" s="2"/>
      <c r="E21" s="1"/>
    </row>
    <row r="22" spans="1:7" ht="20.25" customHeight="1" thickBot="1" x14ac:dyDescent="0.3">
      <c r="A22" s="94" t="s">
        <v>25</v>
      </c>
      <c r="B22" s="128">
        <f>SUM(B20:B21)</f>
        <v>243235.12999999998</v>
      </c>
      <c r="C22" s="21"/>
      <c r="D22" s="21"/>
      <c r="E22" s="1"/>
      <c r="F22" s="22"/>
      <c r="G22" s="21"/>
    </row>
    <row r="23" spans="1:7" ht="16.5" thickTop="1" x14ac:dyDescent="0.25">
      <c r="A23" s="91"/>
      <c r="B23" s="102"/>
      <c r="C23" s="21"/>
      <c r="D23" s="21"/>
      <c r="E23" s="21"/>
      <c r="G23" s="22"/>
    </row>
    <row r="24" spans="1:7" ht="15.75" x14ac:dyDescent="0.25">
      <c r="A24" s="91"/>
      <c r="B24" s="102"/>
      <c r="C24" s="21"/>
      <c r="D24" s="21"/>
      <c r="E24" s="21"/>
      <c r="G24" s="22"/>
    </row>
    <row r="25" spans="1:7" ht="51.75" customHeight="1" x14ac:dyDescent="0.25">
      <c r="A25" s="292" t="s">
        <v>364</v>
      </c>
      <c r="B25" s="292"/>
      <c r="C25" s="2"/>
      <c r="E25" s="21"/>
    </row>
    <row r="26" spans="1:7" ht="15.75" x14ac:dyDescent="0.25">
      <c r="A26" s="4"/>
      <c r="B26" s="4"/>
      <c r="C26" s="21"/>
      <c r="E26" s="2"/>
    </row>
    <row r="27" spans="1:7" ht="15.75" x14ac:dyDescent="0.25">
      <c r="A27" s="4"/>
      <c r="B27" s="4"/>
      <c r="C27" s="21"/>
      <c r="E27" s="2"/>
    </row>
    <row r="28" spans="1:7" ht="15.75" x14ac:dyDescent="0.25">
      <c r="A28" s="4"/>
      <c r="B28" s="4"/>
      <c r="C28" s="21"/>
      <c r="E28" s="2"/>
    </row>
    <row r="29" spans="1:7" ht="33.75" customHeight="1" x14ac:dyDescent="0.25">
      <c r="A29" s="251" t="s">
        <v>363</v>
      </c>
      <c r="B29" s="251"/>
      <c r="E29" s="21"/>
    </row>
    <row r="30" spans="1:7" ht="15.75" x14ac:dyDescent="0.25">
      <c r="A30" s="4"/>
      <c r="B30" s="5"/>
    </row>
    <row r="31" spans="1:7" ht="15.75" x14ac:dyDescent="0.25">
      <c r="A31" s="19"/>
      <c r="B31" s="19"/>
      <c r="C31" s="21"/>
    </row>
    <row r="32" spans="1:7" ht="15.75" x14ac:dyDescent="0.25">
      <c r="A32" s="289"/>
      <c r="B32" s="289"/>
    </row>
    <row r="33" spans="1:2" ht="15.75" x14ac:dyDescent="0.25">
      <c r="A33" s="290"/>
      <c r="B33" s="290"/>
    </row>
    <row r="34" spans="1:2" ht="15.75" x14ac:dyDescent="0.25">
      <c r="A34" s="3"/>
    </row>
    <row r="35" spans="1:2" ht="15.75" x14ac:dyDescent="0.25">
      <c r="A35" s="3"/>
      <c r="B35" s="3"/>
    </row>
    <row r="36" spans="1:2" ht="15.75" x14ac:dyDescent="0.25">
      <c r="A36" s="19" t="s">
        <v>200</v>
      </c>
      <c r="B36" s="3"/>
    </row>
  </sheetData>
  <mergeCells count="8">
    <mergeCell ref="A29:B29"/>
    <mergeCell ref="A32:B32"/>
    <mergeCell ref="A33:B33"/>
    <mergeCell ref="A25:B25"/>
    <mergeCell ref="A1:B1"/>
    <mergeCell ref="A2:B2"/>
    <mergeCell ref="A3:B3"/>
    <mergeCell ref="A4:B4"/>
  </mergeCells>
  <printOptions horizontalCentered="1" verticalCentered="1"/>
  <pageMargins left="0.70866141732283472" right="0.70866141732283472" top="0.74803149606299213" bottom="0.74803149606299213" header="0.31496062992125984" footer="0.31496062992125984"/>
  <pageSetup scale="80" orientation="portrait" horizontalDpi="360" verticalDpi="36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selection activeCell="C5" sqref="C5"/>
    </sheetView>
  </sheetViews>
  <sheetFormatPr baseColWidth="10" defaultRowHeight="15" x14ac:dyDescent="0.25"/>
  <cols>
    <col min="1" max="1" width="15.42578125" customWidth="1"/>
    <col min="2" max="2" width="16" customWidth="1"/>
    <col min="3" max="3" width="14.7109375" bestFit="1" customWidth="1"/>
    <col min="4" max="4" width="12.28515625" bestFit="1" customWidth="1"/>
  </cols>
  <sheetData>
    <row r="1" spans="1:4" x14ac:dyDescent="0.25">
      <c r="A1" s="84" t="s">
        <v>35</v>
      </c>
      <c r="B1" s="85" t="s">
        <v>36</v>
      </c>
      <c r="C1" s="45">
        <v>2025</v>
      </c>
    </row>
    <row r="2" spans="1:4" x14ac:dyDescent="0.25">
      <c r="A2" s="86" t="s">
        <v>199</v>
      </c>
      <c r="B2" s="85" t="s">
        <v>43</v>
      </c>
      <c r="C2" s="87"/>
    </row>
    <row r="3" spans="1:4" x14ac:dyDescent="0.25">
      <c r="A3" s="45" t="s">
        <v>41</v>
      </c>
      <c r="B3" s="87" t="s">
        <v>37</v>
      </c>
      <c r="C3" s="87">
        <v>752.91</v>
      </c>
      <c r="D3" s="21"/>
    </row>
    <row r="4" spans="1:4" x14ac:dyDescent="0.25">
      <c r="A4" s="45" t="s">
        <v>42</v>
      </c>
      <c r="B4" s="87" t="s">
        <v>37</v>
      </c>
      <c r="C4" s="87">
        <v>33007.46</v>
      </c>
      <c r="D4" s="21"/>
    </row>
    <row r="5" spans="1:4" x14ac:dyDescent="0.25">
      <c r="A5" s="89" t="s">
        <v>38</v>
      </c>
      <c r="B5" s="89"/>
      <c r="C5" s="88">
        <f>SUM(C2:C4)</f>
        <v>33760.370000000003</v>
      </c>
    </row>
    <row r="6" spans="1:4" x14ac:dyDescent="0.25">
      <c r="C6" s="1"/>
    </row>
    <row r="9" spans="1:4" x14ac:dyDescent="0.25">
      <c r="D9" s="21"/>
    </row>
    <row r="12" spans="1:4" x14ac:dyDescent="0.25">
      <c r="D12" s="21"/>
    </row>
  </sheetData>
  <pageMargins left="0.7" right="0.7" top="0.75" bottom="0.75" header="0.3" footer="0.3"/>
  <pageSetup orientation="portrait" horizontalDpi="0" verticalDpi="0"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5"/>
  <sheetViews>
    <sheetView zoomScale="110" zoomScaleNormal="110" workbookViewId="0">
      <selection activeCell="D30" sqref="D30"/>
    </sheetView>
  </sheetViews>
  <sheetFormatPr baseColWidth="10" defaultRowHeight="15" x14ac:dyDescent="0.25"/>
  <cols>
    <col min="1" max="1" width="4.42578125" bestFit="1" customWidth="1"/>
    <col min="2" max="2" width="31.5703125" customWidth="1"/>
    <col min="3" max="3" width="15.42578125" customWidth="1"/>
    <col min="4" max="4" width="14.28515625" customWidth="1"/>
    <col min="5" max="5" width="13.140625" customWidth="1"/>
    <col min="6" max="6" width="15.140625" customWidth="1"/>
    <col min="7" max="7" width="15.7109375" customWidth="1"/>
    <col min="8" max="8" width="14.7109375" bestFit="1" customWidth="1"/>
    <col min="9" max="9" width="13.140625" bestFit="1" customWidth="1"/>
    <col min="10" max="10" width="15" customWidth="1"/>
  </cols>
  <sheetData>
    <row r="1" spans="1:9" ht="15.75" x14ac:dyDescent="0.25">
      <c r="A1" s="289" t="str">
        <f>'[8]Estado de Situación'!A1:C1</f>
        <v>Hospital Municipal Hondo Valle</v>
      </c>
      <c r="B1" s="289"/>
      <c r="C1" s="289"/>
      <c r="D1" s="289"/>
      <c r="E1" s="289"/>
      <c r="F1" s="289"/>
    </row>
    <row r="2" spans="1:9" ht="15.75" x14ac:dyDescent="0.25">
      <c r="A2" s="291" t="s">
        <v>46</v>
      </c>
      <c r="B2" s="291"/>
      <c r="C2" s="291"/>
      <c r="D2" s="291"/>
      <c r="E2" s="291"/>
      <c r="F2" s="291"/>
    </row>
    <row r="3" spans="1:9" ht="15.75" x14ac:dyDescent="0.25">
      <c r="A3" s="291" t="str">
        <f>'Flujo de Efectivo'!A3:B3</f>
        <v>AL 30 DE NOVIEMBRE 2025</v>
      </c>
      <c r="B3" s="291"/>
      <c r="C3" s="291"/>
      <c r="D3" s="291"/>
      <c r="E3" s="291"/>
      <c r="F3" s="291"/>
    </row>
    <row r="4" spans="1:9" ht="16.5" x14ac:dyDescent="0.25">
      <c r="A4" s="294" t="s">
        <v>47</v>
      </c>
      <c r="B4" s="294"/>
      <c r="C4" s="294"/>
      <c r="D4" s="294"/>
      <c r="E4" s="294"/>
      <c r="F4" s="294"/>
    </row>
    <row r="5" spans="1:9" ht="16.5" x14ac:dyDescent="0.25">
      <c r="A5" s="295" t="s">
        <v>48</v>
      </c>
      <c r="B5" s="295"/>
      <c r="C5" s="295"/>
      <c r="D5" s="295"/>
      <c r="E5" s="295"/>
      <c r="F5" s="295"/>
    </row>
    <row r="6" spans="1:9" ht="17.25" x14ac:dyDescent="0.25">
      <c r="A6" s="296"/>
      <c r="B6" s="296"/>
      <c r="C6" s="296"/>
      <c r="D6" s="296"/>
      <c r="E6" s="296"/>
      <c r="F6" s="296"/>
    </row>
    <row r="7" spans="1:9" ht="42.75" x14ac:dyDescent="0.25">
      <c r="A7" s="293" t="s">
        <v>32</v>
      </c>
      <c r="B7" s="293"/>
      <c r="C7" s="106" t="s">
        <v>49</v>
      </c>
      <c r="D7" s="106" t="s">
        <v>50</v>
      </c>
      <c r="E7" s="106" t="s">
        <v>206</v>
      </c>
      <c r="F7" s="106" t="s">
        <v>51</v>
      </c>
    </row>
    <row r="8" spans="1:9" x14ac:dyDescent="0.25">
      <c r="A8" s="196">
        <v>1</v>
      </c>
      <c r="B8" s="197" t="s">
        <v>52</v>
      </c>
      <c r="C8" s="198">
        <f>SUM(C9:C13)</f>
        <v>40759155.149999991</v>
      </c>
      <c r="D8" s="198">
        <f>SUM(D9:D13)</f>
        <v>753590.83</v>
      </c>
      <c r="E8" s="199">
        <f>D8/C8</f>
        <v>1.8488872677234581E-2</v>
      </c>
      <c r="F8" s="200">
        <f>C8-D8</f>
        <v>40005564.319999993</v>
      </c>
    </row>
    <row r="9" spans="1:9" x14ac:dyDescent="0.25">
      <c r="A9" s="107">
        <v>1.1000000000000001</v>
      </c>
      <c r="B9" s="108" t="s">
        <v>282</v>
      </c>
      <c r="C9" s="110">
        <f>[9]PPNE4!$G$11</f>
        <v>32814445.239999998</v>
      </c>
      <c r="D9" s="129"/>
      <c r="E9" s="111">
        <f>D9/C9</f>
        <v>0</v>
      </c>
      <c r="F9" s="112">
        <f>C9-D9</f>
        <v>32814445.239999998</v>
      </c>
    </row>
    <row r="10" spans="1:9" x14ac:dyDescent="0.25">
      <c r="A10" s="107">
        <v>1.2</v>
      </c>
      <c r="B10" s="108" t="s">
        <v>53</v>
      </c>
      <c r="C10" s="109">
        <f>[9]PPNE4!$G$9</f>
        <v>4000000</v>
      </c>
      <c r="D10" s="110">
        <f>'Notas de los estados '!E67</f>
        <v>399803.9</v>
      </c>
      <c r="E10" s="111">
        <f>D10/C10</f>
        <v>9.9950975000000011E-2</v>
      </c>
      <c r="F10" s="112">
        <f>C10-D10</f>
        <v>3600196.1</v>
      </c>
      <c r="H10" s="103"/>
    </row>
    <row r="11" spans="1:9" x14ac:dyDescent="0.25">
      <c r="A11" s="107">
        <v>1.3</v>
      </c>
      <c r="B11" s="108" t="s">
        <v>205</v>
      </c>
      <c r="C11" s="113">
        <f>[9]PPNE4!$G$10</f>
        <v>2590949.54</v>
      </c>
      <c r="D11" s="110">
        <f>'Notas de los estados '!E66+'Notas de los estados '!E70</f>
        <v>320026.55999999994</v>
      </c>
      <c r="E11" s="111">
        <f>D11/C11</f>
        <v>0.12351709481767828</v>
      </c>
      <c r="F11" s="112">
        <f t="shared" ref="F11:F21" si="0">C11-D11</f>
        <v>2270922.98</v>
      </c>
      <c r="G11" s="103"/>
      <c r="H11" s="25"/>
    </row>
    <row r="12" spans="1:9" x14ac:dyDescent="0.25">
      <c r="A12" s="107">
        <v>1.4</v>
      </c>
      <c r="B12" s="108" t="s">
        <v>283</v>
      </c>
      <c r="C12" s="113">
        <v>1320000</v>
      </c>
      <c r="D12" s="110">
        <f>'Notas de los estados '!E69</f>
        <v>0</v>
      </c>
      <c r="E12" s="111"/>
      <c r="F12" s="112"/>
      <c r="G12" s="103"/>
      <c r="H12" s="25"/>
    </row>
    <row r="13" spans="1:9" x14ac:dyDescent="0.25">
      <c r="A13" s="107">
        <v>1.5</v>
      </c>
      <c r="B13" s="108" t="s">
        <v>66</v>
      </c>
      <c r="C13" s="113">
        <f>'efectivo al principio'!C5</f>
        <v>33760.370000000003</v>
      </c>
      <c r="D13" s="113">
        <f>'efectivo al principio'!C5</f>
        <v>33760.370000000003</v>
      </c>
      <c r="E13" s="111"/>
      <c r="F13" s="112">
        <f t="shared" si="0"/>
        <v>0</v>
      </c>
      <c r="H13" s="25"/>
    </row>
    <row r="14" spans="1:9" x14ac:dyDescent="0.25">
      <c r="A14" s="196">
        <v>2</v>
      </c>
      <c r="B14" s="197" t="s">
        <v>55</v>
      </c>
      <c r="C14" s="198">
        <f>SUM(C15:C19)</f>
        <v>40729687.890000001</v>
      </c>
      <c r="D14" s="198">
        <f>SUM(D15:D20)</f>
        <v>510355.7</v>
      </c>
      <c r="E14" s="199">
        <f>D14/C14</f>
        <v>1.2530312075514409E-2</v>
      </c>
      <c r="F14" s="200">
        <f t="shared" si="0"/>
        <v>40219332.189999998</v>
      </c>
      <c r="G14" s="21"/>
      <c r="H14" s="103"/>
      <c r="I14" s="21"/>
    </row>
    <row r="15" spans="1:9" x14ac:dyDescent="0.25">
      <c r="A15" s="107">
        <v>2.1</v>
      </c>
      <c r="B15" s="108" t="s">
        <v>56</v>
      </c>
      <c r="C15" s="130">
        <f>[9]PPNE5!$J$20</f>
        <v>33034675.960000001</v>
      </c>
      <c r="D15" s="110">
        <f>'Notas de los estados '!E79</f>
        <v>0</v>
      </c>
      <c r="E15" s="111">
        <f t="shared" ref="E15:E21" si="1">D15/C15</f>
        <v>0</v>
      </c>
      <c r="F15" s="112">
        <f t="shared" si="0"/>
        <v>33034675.960000001</v>
      </c>
      <c r="G15" s="21"/>
      <c r="H15" s="103"/>
    </row>
    <row r="16" spans="1:9" x14ac:dyDescent="0.25">
      <c r="A16" s="107">
        <v>2.2000000000000002</v>
      </c>
      <c r="B16" s="108" t="s">
        <v>57</v>
      </c>
      <c r="C16" s="131">
        <v>3332036.63</v>
      </c>
      <c r="D16" s="110">
        <f>'Notas de los estados '!E113</f>
        <v>206932.58999999997</v>
      </c>
      <c r="E16" s="111">
        <f t="shared" si="1"/>
        <v>6.2103936114291748E-2</v>
      </c>
      <c r="F16" s="112">
        <f t="shared" si="0"/>
        <v>3125104.04</v>
      </c>
      <c r="H16" s="103"/>
    </row>
    <row r="17" spans="1:10" x14ac:dyDescent="0.25">
      <c r="A17" s="107">
        <v>2.2999999999999998</v>
      </c>
      <c r="B17" s="108" t="s">
        <v>58</v>
      </c>
      <c r="C17" s="131">
        <f>[9]PPNE5!$J$170</f>
        <v>4216975.3</v>
      </c>
      <c r="D17" s="110">
        <f>'Notas de los estados '!E92</f>
        <v>281428.08</v>
      </c>
      <c r="E17" s="111">
        <f t="shared" si="1"/>
        <v>6.6736952431284108E-2</v>
      </c>
      <c r="F17" s="112">
        <f t="shared" si="0"/>
        <v>3935547.2199999997</v>
      </c>
      <c r="H17" s="103"/>
    </row>
    <row r="18" spans="1:10" ht="18.75" customHeight="1" x14ac:dyDescent="0.25">
      <c r="A18" s="107">
        <v>2.5</v>
      </c>
      <c r="B18" s="108" t="s">
        <v>59</v>
      </c>
      <c r="C18" s="132">
        <f>[9]PPNE5!$J$270</f>
        <v>120000</v>
      </c>
      <c r="D18" s="110">
        <f>'Propiedad Planta '!F16</f>
        <v>20650</v>
      </c>
      <c r="E18" s="111">
        <f t="shared" si="1"/>
        <v>0.17208333333333334</v>
      </c>
      <c r="F18" s="112">
        <f t="shared" si="0"/>
        <v>99350</v>
      </c>
      <c r="G18" s="21"/>
      <c r="H18" s="103"/>
      <c r="I18" s="22"/>
      <c r="J18" s="2"/>
    </row>
    <row r="19" spans="1:10" x14ac:dyDescent="0.25">
      <c r="A19" s="107">
        <v>2.6</v>
      </c>
      <c r="B19" s="108" t="s">
        <v>16</v>
      </c>
      <c r="C19" s="114">
        <v>26000</v>
      </c>
      <c r="D19" s="110">
        <f>'Notas de los estados '!E120</f>
        <v>1345.03</v>
      </c>
      <c r="E19" s="111">
        <f t="shared" si="1"/>
        <v>5.1731923076923078E-2</v>
      </c>
      <c r="F19" s="112">
        <f t="shared" si="0"/>
        <v>24654.97</v>
      </c>
      <c r="G19" s="21"/>
      <c r="H19" s="1"/>
    </row>
    <row r="20" spans="1:10" x14ac:dyDescent="0.25">
      <c r="A20" s="107">
        <v>2.7</v>
      </c>
      <c r="B20" s="108" t="s">
        <v>279</v>
      </c>
      <c r="C20" s="114"/>
      <c r="D20" s="110"/>
      <c r="E20" s="111"/>
      <c r="F20" s="112"/>
      <c r="H20" s="1"/>
    </row>
    <row r="21" spans="1:10" x14ac:dyDescent="0.25">
      <c r="A21" s="201"/>
      <c r="B21" s="202" t="s">
        <v>207</v>
      </c>
      <c r="C21" s="203">
        <f>C8-C14</f>
        <v>29467.259999990463</v>
      </c>
      <c r="D21" s="203">
        <f>D8-D14</f>
        <v>243235.12999999995</v>
      </c>
      <c r="E21" s="199">
        <f t="shared" si="1"/>
        <v>8.2544196508287051</v>
      </c>
      <c r="F21" s="204">
        <f t="shared" si="0"/>
        <v>-213767.87000000948</v>
      </c>
      <c r="H21" s="21"/>
    </row>
    <row r="22" spans="1:10" x14ac:dyDescent="0.25">
      <c r="F22" s="1"/>
      <c r="H22" s="21"/>
      <c r="I22" s="1"/>
    </row>
    <row r="23" spans="1:10" ht="15.75" customHeight="1" x14ac:dyDescent="0.25">
      <c r="A23" s="297" t="s">
        <v>348</v>
      </c>
      <c r="B23" s="297"/>
      <c r="C23" s="297"/>
      <c r="D23" s="297"/>
      <c r="E23" s="297"/>
      <c r="F23" s="297"/>
      <c r="G23" s="23"/>
      <c r="H23" s="21"/>
    </row>
    <row r="24" spans="1:10" ht="15" customHeight="1" x14ac:dyDescent="0.25">
      <c r="A24" s="297"/>
      <c r="B24" s="297"/>
      <c r="C24" s="297"/>
      <c r="D24" s="297"/>
      <c r="E24" s="297"/>
      <c r="F24" s="297"/>
    </row>
    <row r="25" spans="1:10" ht="15" customHeight="1" x14ac:dyDescent="0.25">
      <c r="A25" s="297"/>
      <c r="B25" s="297"/>
      <c r="C25" s="297"/>
      <c r="D25" s="297"/>
      <c r="E25" s="297"/>
      <c r="F25" s="297"/>
      <c r="G25" s="83"/>
    </row>
    <row r="27" spans="1:10" ht="15.75" x14ac:dyDescent="0.25">
      <c r="B27" s="14" t="s">
        <v>60</v>
      </c>
      <c r="E27" s="290" t="s">
        <v>61</v>
      </c>
      <c r="F27" s="290"/>
    </row>
    <row r="28" spans="1:10" ht="15.75" x14ac:dyDescent="0.25">
      <c r="B28" s="3"/>
      <c r="C28" s="3"/>
      <c r="D28" s="3"/>
    </row>
    <row r="29" spans="1:10" ht="15.75" x14ac:dyDescent="0.25">
      <c r="B29" s="3"/>
      <c r="C29" s="3"/>
      <c r="D29" s="3"/>
    </row>
    <row r="30" spans="1:10" ht="15.75" x14ac:dyDescent="0.25">
      <c r="B30" s="3"/>
      <c r="C30" s="3"/>
      <c r="D30" s="3"/>
    </row>
    <row r="31" spans="1:10" ht="15.75" x14ac:dyDescent="0.25">
      <c r="B31" s="3"/>
      <c r="C31" s="3"/>
      <c r="D31" s="3"/>
    </row>
    <row r="32" spans="1:10" ht="15.75" x14ac:dyDescent="0.25">
      <c r="B32" s="14" t="s">
        <v>62</v>
      </c>
      <c r="E32" s="290" t="s">
        <v>63</v>
      </c>
      <c r="F32" s="290"/>
    </row>
    <row r="34" spans="2:2" x14ac:dyDescent="0.25">
      <c r="B34" s="24"/>
    </row>
    <row r="35" spans="2:2" x14ac:dyDescent="0.25">
      <c r="B35" t="s">
        <v>65</v>
      </c>
    </row>
  </sheetData>
  <mergeCells count="10">
    <mergeCell ref="A7:B7"/>
    <mergeCell ref="E27:F27"/>
    <mergeCell ref="E32:F32"/>
    <mergeCell ref="A1:F1"/>
    <mergeCell ref="A2:F2"/>
    <mergeCell ref="A3:F3"/>
    <mergeCell ref="A4:F4"/>
    <mergeCell ref="A5:F5"/>
    <mergeCell ref="A6:F6"/>
    <mergeCell ref="A23:F25"/>
  </mergeCells>
  <printOptions horizontalCentered="1" verticalCentered="1"/>
  <pageMargins left="0.70866141732283472" right="0.70866141732283472" top="0.74803149606299213" bottom="0.74803149606299213" header="0.31496062992125984" footer="0.31496062992125984"/>
  <pageSetup scale="90" orientation="portrait" r:id="rId1"/>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K34"/>
  <sheetViews>
    <sheetView showGridLines="0" tabSelected="1" showOutlineSymbols="0" topLeftCell="A4" workbookViewId="0">
      <selection activeCell="A6" sqref="A6"/>
    </sheetView>
  </sheetViews>
  <sheetFormatPr baseColWidth="10" defaultColWidth="11.42578125" defaultRowHeight="12.75" customHeight="1" x14ac:dyDescent="0.25"/>
  <cols>
    <col min="1" max="1" width="32" style="30" customWidth="1"/>
    <col min="2" max="2" width="12.85546875" style="30" customWidth="1"/>
    <col min="3" max="3" width="13" style="30" customWidth="1"/>
    <col min="4" max="4" width="13.140625" style="30" customWidth="1"/>
    <col min="5" max="6" width="13.28515625" style="30" customWidth="1"/>
    <col min="7" max="9" width="13.140625" style="30" customWidth="1"/>
    <col min="10" max="10" width="6.85546875" style="30" customWidth="1"/>
    <col min="11" max="11" width="12.42578125" style="30" customWidth="1"/>
    <col min="12" max="256" width="6.85546875" style="30" customWidth="1"/>
    <col min="257" max="16384" width="11.42578125" style="30"/>
  </cols>
  <sheetData>
    <row r="1" spans="1:9" ht="17.25" customHeight="1" x14ac:dyDescent="0.25">
      <c r="A1" s="299" t="s">
        <v>107</v>
      </c>
      <c r="B1" s="299"/>
      <c r="C1" s="299"/>
      <c r="D1" s="299"/>
      <c r="E1" s="299"/>
      <c r="F1" s="299"/>
      <c r="G1" s="299"/>
      <c r="H1" s="299"/>
      <c r="I1" s="299"/>
    </row>
    <row r="2" spans="1:9" ht="12" customHeight="1" x14ac:dyDescent="0.25"/>
    <row r="3" spans="1:9" ht="17.25" customHeight="1" x14ac:dyDescent="0.25">
      <c r="A3" s="300" t="s">
        <v>349</v>
      </c>
      <c r="B3" s="300"/>
      <c r="C3" s="300"/>
      <c r="D3" s="300"/>
      <c r="E3" s="300"/>
      <c r="F3" s="300"/>
      <c r="G3" s="300"/>
      <c r="H3" s="300"/>
      <c r="I3" s="300"/>
    </row>
    <row r="4" spans="1:9" ht="3.75" customHeight="1" x14ac:dyDescent="0.25"/>
    <row r="5" spans="1:9" ht="13.5" customHeight="1" x14ac:dyDescent="0.25">
      <c r="A5" s="301" t="s">
        <v>369</v>
      </c>
      <c r="B5" s="301"/>
      <c r="C5" s="301"/>
      <c r="D5" s="301"/>
      <c r="E5" s="301"/>
      <c r="F5" s="301"/>
      <c r="G5" s="301"/>
      <c r="H5" s="301"/>
      <c r="I5" s="301"/>
    </row>
    <row r="6" spans="1:9" ht="6" customHeight="1" x14ac:dyDescent="0.25"/>
    <row r="7" spans="1:9" ht="4.5" customHeight="1" x14ac:dyDescent="0.25"/>
    <row r="8" spans="1:9" ht="6" customHeight="1" x14ac:dyDescent="0.25">
      <c r="F8" s="302" t="s">
        <v>92</v>
      </c>
      <c r="G8" s="302" t="s">
        <v>93</v>
      </c>
    </row>
    <row r="9" spans="1:9" ht="6.75" customHeight="1" x14ac:dyDescent="0.25">
      <c r="D9" s="302" t="s">
        <v>94</v>
      </c>
      <c r="E9" s="302" t="s">
        <v>95</v>
      </c>
      <c r="F9" s="302"/>
      <c r="G9" s="302"/>
      <c r="H9" s="302" t="s">
        <v>96</v>
      </c>
    </row>
    <row r="10" spans="1:9" ht="5.25" customHeight="1" x14ac:dyDescent="0.25">
      <c r="B10" s="302" t="s">
        <v>97</v>
      </c>
      <c r="C10" s="302" t="s">
        <v>98</v>
      </c>
      <c r="D10" s="302"/>
      <c r="E10" s="302"/>
      <c r="F10" s="302"/>
      <c r="G10" s="302"/>
      <c r="H10" s="302"/>
      <c r="I10" s="298" t="s">
        <v>34</v>
      </c>
    </row>
    <row r="11" spans="1:9" ht="8.25" customHeight="1" x14ac:dyDescent="0.25">
      <c r="B11" s="302"/>
      <c r="C11" s="302"/>
      <c r="D11" s="302"/>
      <c r="E11" s="302"/>
      <c r="F11" s="302"/>
      <c r="G11" s="302"/>
      <c r="H11" s="302"/>
      <c r="I11" s="298"/>
    </row>
    <row r="12" spans="1:9" ht="6.75" customHeight="1" x14ac:dyDescent="0.25">
      <c r="D12" s="302"/>
      <c r="E12" s="302"/>
      <c r="F12" s="302"/>
      <c r="G12" s="302"/>
      <c r="H12" s="302"/>
    </row>
    <row r="13" spans="1:9" ht="18" customHeight="1" x14ac:dyDescent="0.25">
      <c r="F13" s="302"/>
      <c r="G13" s="302"/>
    </row>
    <row r="14" spans="1:9" ht="18" customHeight="1" x14ac:dyDescent="0.25"/>
    <row r="15" spans="1:9" ht="18" customHeight="1" x14ac:dyDescent="0.25">
      <c r="A15" s="31" t="s">
        <v>309</v>
      </c>
      <c r="B15" s="32">
        <v>0</v>
      </c>
      <c r="C15" s="32">
        <v>1</v>
      </c>
      <c r="D15" s="32">
        <v>1</v>
      </c>
      <c r="E15" s="32">
        <v>1</v>
      </c>
      <c r="F15" s="32">
        <v>203366.3</v>
      </c>
      <c r="G15" s="32">
        <v>0</v>
      </c>
      <c r="H15" s="32">
        <v>0</v>
      </c>
      <c r="I15" s="32">
        <f>SUM(B15:H15)</f>
        <v>203369.3</v>
      </c>
    </row>
    <row r="16" spans="1:9" ht="18" customHeight="1" x14ac:dyDescent="0.25">
      <c r="A16" s="31" t="s">
        <v>99</v>
      </c>
      <c r="B16" s="32">
        <v>0</v>
      </c>
      <c r="C16" s="32"/>
      <c r="D16" s="32"/>
      <c r="E16" s="32"/>
      <c r="F16" s="32">
        <f>'Notas de los estados '!E125</f>
        <v>20650</v>
      </c>
      <c r="G16" s="32"/>
      <c r="H16" s="32"/>
      <c r="I16" s="32">
        <f t="shared" ref="I16:I24" si="0">SUM(B16:H16)</f>
        <v>20650</v>
      </c>
    </row>
    <row r="17" spans="1:11" ht="18" customHeight="1" x14ac:dyDescent="0.25">
      <c r="A17" s="31" t="s">
        <v>100</v>
      </c>
      <c r="B17" s="32">
        <v>0</v>
      </c>
      <c r="C17" s="32"/>
      <c r="D17" s="32"/>
      <c r="E17" s="32"/>
      <c r="F17" s="32"/>
      <c r="G17" s="32"/>
      <c r="H17" s="32"/>
      <c r="I17" s="32">
        <f t="shared" si="0"/>
        <v>0</v>
      </c>
    </row>
    <row r="18" spans="1:11" ht="18" customHeight="1" x14ac:dyDescent="0.25">
      <c r="A18" s="31" t="s">
        <v>101</v>
      </c>
      <c r="B18" s="32">
        <v>0</v>
      </c>
      <c r="C18" s="32"/>
      <c r="D18" s="32"/>
      <c r="E18" s="32"/>
      <c r="F18" s="32"/>
      <c r="G18" s="32"/>
      <c r="H18" s="32"/>
      <c r="I18" s="32">
        <f t="shared" si="0"/>
        <v>0</v>
      </c>
      <c r="K18" s="163"/>
    </row>
    <row r="19" spans="1:11" ht="18" customHeight="1" x14ac:dyDescent="0.25">
      <c r="A19" s="31" t="s">
        <v>102</v>
      </c>
      <c r="B19" s="32">
        <v>0</v>
      </c>
      <c r="C19" s="32"/>
      <c r="D19" s="32"/>
      <c r="E19" s="32"/>
      <c r="F19" s="32"/>
      <c r="G19" s="32"/>
      <c r="H19" s="32"/>
      <c r="I19" s="32">
        <f t="shared" si="0"/>
        <v>0</v>
      </c>
    </row>
    <row r="20" spans="1:11" ht="18" customHeight="1" x14ac:dyDescent="0.25">
      <c r="A20" s="31" t="s">
        <v>53</v>
      </c>
      <c r="B20" s="32">
        <v>0</v>
      </c>
      <c r="C20" s="32"/>
      <c r="D20" s="32"/>
      <c r="E20" s="32"/>
      <c r="F20" s="32"/>
      <c r="G20" s="32"/>
      <c r="H20" s="32"/>
      <c r="I20" s="32">
        <f t="shared" si="0"/>
        <v>0</v>
      </c>
    </row>
    <row r="21" spans="1:11" ht="18" customHeight="1" x14ac:dyDescent="0.25">
      <c r="A21" s="33" t="s">
        <v>103</v>
      </c>
      <c r="B21" s="34">
        <f>SUM(B15:B20)</f>
        <v>0</v>
      </c>
      <c r="C21" s="34">
        <f t="shared" ref="C21:I21" si="1">SUM(C15:C20)</f>
        <v>1</v>
      </c>
      <c r="D21" s="34">
        <f t="shared" si="1"/>
        <v>1</v>
      </c>
      <c r="E21" s="34">
        <f t="shared" si="1"/>
        <v>1</v>
      </c>
      <c r="F21" s="34">
        <f t="shared" si="1"/>
        <v>224016.3</v>
      </c>
      <c r="G21" s="34">
        <f t="shared" si="1"/>
        <v>0</v>
      </c>
      <c r="H21" s="34">
        <f t="shared" si="1"/>
        <v>0</v>
      </c>
      <c r="I21" s="34">
        <f t="shared" si="1"/>
        <v>224019.3</v>
      </c>
    </row>
    <row r="22" spans="1:11" ht="18" customHeight="1" x14ac:dyDescent="0.25">
      <c r="A22" s="31" t="s">
        <v>104</v>
      </c>
      <c r="B22" s="32"/>
      <c r="C22" s="32"/>
      <c r="D22" s="32"/>
      <c r="E22" s="32"/>
      <c r="F22" s="32"/>
      <c r="G22" s="32"/>
      <c r="H22" s="32"/>
      <c r="I22" s="32">
        <f t="shared" si="0"/>
        <v>0</v>
      </c>
    </row>
    <row r="23" spans="1:11" ht="18" customHeight="1" x14ac:dyDescent="0.25">
      <c r="A23" s="31" t="s">
        <v>105</v>
      </c>
      <c r="B23" s="32"/>
      <c r="C23" s="32"/>
      <c r="D23" s="32"/>
      <c r="E23" s="32"/>
      <c r="F23" s="32"/>
      <c r="G23" s="32"/>
      <c r="H23" s="32"/>
      <c r="I23" s="32">
        <f t="shared" si="0"/>
        <v>0</v>
      </c>
    </row>
    <row r="24" spans="1:11" ht="18" customHeight="1" x14ac:dyDescent="0.25">
      <c r="A24" s="31" t="s">
        <v>101</v>
      </c>
      <c r="B24" s="32"/>
      <c r="C24" s="32"/>
      <c r="D24" s="32"/>
      <c r="E24" s="32"/>
      <c r="F24" s="32"/>
      <c r="G24" s="32"/>
      <c r="H24" s="32"/>
      <c r="I24" s="32">
        <f t="shared" si="0"/>
        <v>0</v>
      </c>
    </row>
    <row r="25" spans="1:11" ht="18" customHeight="1" x14ac:dyDescent="0.25">
      <c r="A25" s="31" t="s">
        <v>106</v>
      </c>
      <c r="B25" s="34">
        <f>SUM(B22:B24)</f>
        <v>0</v>
      </c>
      <c r="C25" s="34">
        <f t="shared" ref="C25:I25" si="2">SUM(C22:C24)</f>
        <v>0</v>
      </c>
      <c r="D25" s="34">
        <f t="shared" si="2"/>
        <v>0</v>
      </c>
      <c r="E25" s="34">
        <f t="shared" si="2"/>
        <v>0</v>
      </c>
      <c r="F25" s="34">
        <f t="shared" si="2"/>
        <v>0</v>
      </c>
      <c r="G25" s="34">
        <f t="shared" si="2"/>
        <v>0</v>
      </c>
      <c r="H25" s="34">
        <f t="shared" si="2"/>
        <v>0</v>
      </c>
      <c r="I25" s="34">
        <f t="shared" si="2"/>
        <v>0</v>
      </c>
    </row>
    <row r="26" spans="1:11" ht="18" customHeight="1" x14ac:dyDescent="0.25">
      <c r="A26" s="33" t="s">
        <v>308</v>
      </c>
      <c r="B26" s="34">
        <f>B21-B25</f>
        <v>0</v>
      </c>
      <c r="C26" s="34">
        <f t="shared" ref="C26:I26" si="3">C21-C25</f>
        <v>1</v>
      </c>
      <c r="D26" s="34">
        <f t="shared" si="3"/>
        <v>1</v>
      </c>
      <c r="E26" s="34">
        <f t="shared" si="3"/>
        <v>1</v>
      </c>
      <c r="F26" s="34">
        <f t="shared" si="3"/>
        <v>224016.3</v>
      </c>
      <c r="G26" s="34">
        <f t="shared" si="3"/>
        <v>0</v>
      </c>
      <c r="H26" s="34">
        <f t="shared" si="3"/>
        <v>0</v>
      </c>
      <c r="I26" s="34">
        <f t="shared" si="3"/>
        <v>224019.3</v>
      </c>
    </row>
    <row r="27" spans="1:11" ht="18" customHeight="1" x14ac:dyDescent="0.25"/>
    <row r="28" spans="1:11" ht="18" customHeight="1" x14ac:dyDescent="0.25">
      <c r="A28" s="304" t="s">
        <v>183</v>
      </c>
      <c r="B28" s="304"/>
      <c r="C28" s="304"/>
      <c r="D28" s="304"/>
      <c r="E28" s="304"/>
      <c r="G28" s="303" t="s">
        <v>182</v>
      </c>
      <c r="H28" s="303"/>
      <c r="I28" s="303"/>
    </row>
    <row r="29" spans="1:11" ht="18" customHeight="1" x14ac:dyDescent="0.25">
      <c r="A29" s="303" t="s">
        <v>366</v>
      </c>
      <c r="B29" s="303"/>
      <c r="C29" s="303"/>
      <c r="D29" s="303"/>
      <c r="E29" s="303"/>
      <c r="G29" s="303" t="s">
        <v>367</v>
      </c>
      <c r="H29" s="303"/>
      <c r="I29" s="303"/>
    </row>
    <row r="30" spans="1:11" ht="18" customHeight="1" x14ac:dyDescent="0.25">
      <c r="A30" s="304" t="s">
        <v>184</v>
      </c>
      <c r="B30" s="304"/>
      <c r="C30" s="304"/>
      <c r="D30" s="304"/>
      <c r="E30" s="304"/>
      <c r="G30" s="303" t="s">
        <v>368</v>
      </c>
      <c r="H30" s="303"/>
      <c r="I30" s="303"/>
    </row>
    <row r="31" spans="1:11" ht="18" customHeight="1" x14ac:dyDescent="0.25"/>
    <row r="32" spans="1:11" ht="18" customHeight="1" x14ac:dyDescent="0.25"/>
    <row r="33" ht="18" customHeight="1" x14ac:dyDescent="0.25"/>
    <row r="34" ht="18" customHeight="1" x14ac:dyDescent="0.25"/>
  </sheetData>
  <mergeCells count="17">
    <mergeCell ref="G28:I28"/>
    <mergeCell ref="G29:I29"/>
    <mergeCell ref="G30:I30"/>
    <mergeCell ref="A28:E28"/>
    <mergeCell ref="A29:E29"/>
    <mergeCell ref="A30:E30"/>
    <mergeCell ref="I10:I11"/>
    <mergeCell ref="A1:I1"/>
    <mergeCell ref="A3:I3"/>
    <mergeCell ref="A5:I5"/>
    <mergeCell ref="F8:F13"/>
    <mergeCell ref="G8:G13"/>
    <mergeCell ref="D9:D12"/>
    <mergeCell ref="E9:E12"/>
    <mergeCell ref="H9:H12"/>
    <mergeCell ref="B10:B11"/>
    <mergeCell ref="C10:C11"/>
  </mergeCells>
  <pageMargins left="0.51181102362204722" right="0.51181102362204722" top="0.74803149606299213" bottom="0.74803149606299213" header="0" footer="0"/>
  <pageSetup scale="90" fitToWidth="0" fitToHeight="0" orientation="landscape" horizontalDpi="360" verticalDpi="36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2"/>
  <sheetViews>
    <sheetView topLeftCell="A28" zoomScale="80" zoomScaleNormal="80" workbookViewId="0">
      <selection activeCell="E43" sqref="E43"/>
    </sheetView>
  </sheetViews>
  <sheetFormatPr baseColWidth="10" defaultRowHeight="35.1" customHeight="1" x14ac:dyDescent="0.25"/>
  <cols>
    <col min="1" max="1" width="23.85546875" bestFit="1" customWidth="1"/>
    <col min="2" max="2" width="17" customWidth="1"/>
    <col min="3" max="3" width="26.85546875" style="68" customWidth="1"/>
    <col min="4" max="4" width="18" customWidth="1"/>
    <col min="5" max="5" width="23.42578125" bestFit="1" customWidth="1"/>
    <col min="6" max="6" width="14.85546875" style="68" customWidth="1"/>
    <col min="7" max="7" width="17.7109375" customWidth="1"/>
    <col min="8" max="8" width="37.42578125" style="68" customWidth="1"/>
    <col min="9" max="9" width="15.28515625" customWidth="1"/>
    <col min="10" max="10" width="16.5703125" customWidth="1"/>
    <col min="11" max="11" width="19.42578125" bestFit="1" customWidth="1"/>
    <col min="12" max="12" width="16.85546875" customWidth="1"/>
    <col min="13" max="13" width="19.5703125" customWidth="1"/>
  </cols>
  <sheetData>
    <row r="1" spans="1:13" ht="35.1" customHeight="1" x14ac:dyDescent="0.5">
      <c r="A1" s="305" t="s">
        <v>343</v>
      </c>
      <c r="B1" s="305"/>
      <c r="C1" s="305"/>
      <c r="D1" s="305"/>
      <c r="E1" s="305"/>
      <c r="F1" s="305"/>
      <c r="G1" s="305"/>
      <c r="H1" s="305"/>
      <c r="I1" s="305"/>
      <c r="J1" s="305"/>
      <c r="K1" s="305"/>
      <c r="L1" s="305"/>
      <c r="M1" s="305"/>
    </row>
    <row r="2" spans="1:13" ht="35.1" customHeight="1" thickBot="1" x14ac:dyDescent="0.55000000000000004">
      <c r="A2" s="306" t="s">
        <v>344</v>
      </c>
      <c r="B2" s="306"/>
      <c r="C2" s="210">
        <v>45900</v>
      </c>
      <c r="D2" s="209"/>
      <c r="E2" s="209"/>
      <c r="F2" s="211"/>
      <c r="G2" s="209"/>
      <c r="H2" s="211"/>
      <c r="I2" s="209"/>
      <c r="J2" s="209"/>
      <c r="K2" s="209"/>
      <c r="L2" s="209"/>
      <c r="M2" s="209"/>
    </row>
    <row r="3" spans="1:13" ht="63.75" customHeight="1" thickBot="1" x14ac:dyDescent="0.3">
      <c r="A3" s="35" t="s">
        <v>108</v>
      </c>
      <c r="B3" s="35" t="s">
        <v>109</v>
      </c>
      <c r="C3" s="35" t="s">
        <v>110</v>
      </c>
      <c r="D3" s="35" t="s">
        <v>111</v>
      </c>
      <c r="E3" s="35" t="s">
        <v>112</v>
      </c>
      <c r="F3" s="35" t="s">
        <v>113</v>
      </c>
      <c r="G3" s="35" t="s">
        <v>114</v>
      </c>
      <c r="H3" s="36" t="s">
        <v>115</v>
      </c>
      <c r="I3" s="37" t="s">
        <v>116</v>
      </c>
      <c r="J3" s="38" t="s">
        <v>117</v>
      </c>
      <c r="K3" s="37" t="s">
        <v>118</v>
      </c>
      <c r="L3" s="37" t="s">
        <v>119</v>
      </c>
      <c r="M3" s="37" t="s">
        <v>120</v>
      </c>
    </row>
    <row r="4" spans="1:13" ht="45" customHeight="1" x14ac:dyDescent="0.25">
      <c r="A4" s="39" t="s">
        <v>121</v>
      </c>
      <c r="B4" s="40">
        <v>45099</v>
      </c>
      <c r="C4" s="41" t="s">
        <v>122</v>
      </c>
      <c r="D4" s="42" t="s">
        <v>123</v>
      </c>
      <c r="E4" s="42" t="s">
        <v>124</v>
      </c>
      <c r="F4" s="43" t="s">
        <v>125</v>
      </c>
      <c r="G4" s="44" t="s">
        <v>126</v>
      </c>
      <c r="H4" s="45" t="s">
        <v>127</v>
      </c>
      <c r="I4" s="46" t="s">
        <v>128</v>
      </c>
      <c r="J4" s="47"/>
      <c r="K4" s="45" t="s">
        <v>129</v>
      </c>
      <c r="L4" s="48">
        <v>45230</v>
      </c>
      <c r="M4" s="49">
        <v>4300</v>
      </c>
    </row>
    <row r="5" spans="1:13" ht="45" customHeight="1" x14ac:dyDescent="0.25">
      <c r="A5" s="39" t="s">
        <v>130</v>
      </c>
      <c r="B5" s="40">
        <v>45099</v>
      </c>
      <c r="C5" s="41" t="s">
        <v>131</v>
      </c>
      <c r="D5" s="42" t="s">
        <v>132</v>
      </c>
      <c r="E5" s="42" t="s">
        <v>133</v>
      </c>
      <c r="F5" s="43" t="s">
        <v>125</v>
      </c>
      <c r="G5" s="44" t="s">
        <v>126</v>
      </c>
      <c r="H5" s="45" t="s">
        <v>127</v>
      </c>
      <c r="I5" s="46" t="s">
        <v>128</v>
      </c>
      <c r="J5" s="47"/>
      <c r="K5" s="45" t="s">
        <v>129</v>
      </c>
      <c r="L5" s="48">
        <v>45230</v>
      </c>
      <c r="M5" s="49">
        <v>11500</v>
      </c>
    </row>
    <row r="6" spans="1:13" ht="45" customHeight="1" x14ac:dyDescent="0.25">
      <c r="A6" s="39" t="s">
        <v>134</v>
      </c>
      <c r="B6" s="40">
        <v>45099</v>
      </c>
      <c r="C6" s="41" t="s">
        <v>131</v>
      </c>
      <c r="D6" s="42" t="s">
        <v>132</v>
      </c>
      <c r="E6" s="42" t="s">
        <v>133</v>
      </c>
      <c r="F6" s="43" t="s">
        <v>125</v>
      </c>
      <c r="G6" s="44" t="s">
        <v>126</v>
      </c>
      <c r="H6" s="45" t="s">
        <v>127</v>
      </c>
      <c r="I6" s="46" t="s">
        <v>128</v>
      </c>
      <c r="J6" s="47"/>
      <c r="K6" s="45" t="s">
        <v>129</v>
      </c>
      <c r="L6" s="48">
        <v>45230</v>
      </c>
      <c r="M6" s="49">
        <v>11500</v>
      </c>
    </row>
    <row r="7" spans="1:13" ht="45" customHeight="1" x14ac:dyDescent="0.25">
      <c r="A7" s="50" t="s">
        <v>135</v>
      </c>
      <c r="B7" s="51">
        <v>45099</v>
      </c>
      <c r="C7" s="52" t="s">
        <v>131</v>
      </c>
      <c r="D7" s="53" t="s">
        <v>132</v>
      </c>
      <c r="E7" s="54" t="s">
        <v>133</v>
      </c>
      <c r="F7" s="43" t="s">
        <v>125</v>
      </c>
      <c r="G7" s="44" t="s">
        <v>126</v>
      </c>
      <c r="H7" s="55" t="s">
        <v>127</v>
      </c>
      <c r="I7" s="55" t="s">
        <v>128</v>
      </c>
      <c r="J7" s="56"/>
      <c r="K7" s="55" t="s">
        <v>129</v>
      </c>
      <c r="L7" s="57">
        <v>45230</v>
      </c>
      <c r="M7" s="58">
        <v>11500</v>
      </c>
    </row>
    <row r="8" spans="1:13" ht="45" customHeight="1" x14ac:dyDescent="0.25">
      <c r="A8" s="50" t="s">
        <v>136</v>
      </c>
      <c r="B8" s="51">
        <v>45099</v>
      </c>
      <c r="C8" s="52" t="s">
        <v>122</v>
      </c>
      <c r="D8" s="53" t="s">
        <v>123</v>
      </c>
      <c r="E8" s="54" t="s">
        <v>124</v>
      </c>
      <c r="F8" s="43" t="s">
        <v>125</v>
      </c>
      <c r="G8" s="44" t="s">
        <v>126</v>
      </c>
      <c r="H8" s="55" t="s">
        <v>127</v>
      </c>
      <c r="I8" s="55" t="s">
        <v>128</v>
      </c>
      <c r="J8" s="56"/>
      <c r="K8" s="55" t="s">
        <v>129</v>
      </c>
      <c r="L8" s="57">
        <v>45230</v>
      </c>
      <c r="M8" s="58">
        <v>4300</v>
      </c>
    </row>
    <row r="9" spans="1:13" ht="45" customHeight="1" x14ac:dyDescent="0.25">
      <c r="A9" s="50" t="s">
        <v>137</v>
      </c>
      <c r="B9" s="51">
        <v>45107</v>
      </c>
      <c r="C9" s="52" t="s">
        <v>122</v>
      </c>
      <c r="D9" s="53" t="s">
        <v>123</v>
      </c>
      <c r="E9" s="54" t="s">
        <v>124</v>
      </c>
      <c r="F9" s="43" t="s">
        <v>125</v>
      </c>
      <c r="G9" s="44" t="s">
        <v>126</v>
      </c>
      <c r="H9" s="55" t="s">
        <v>127</v>
      </c>
      <c r="I9" s="55" t="s">
        <v>128</v>
      </c>
      <c r="J9" s="56"/>
      <c r="K9" s="55" t="s">
        <v>129</v>
      </c>
      <c r="L9" s="57">
        <v>45230</v>
      </c>
      <c r="M9" s="58">
        <v>4300</v>
      </c>
    </row>
    <row r="10" spans="1:13" ht="45" customHeight="1" x14ac:dyDescent="0.25">
      <c r="A10" s="50" t="s">
        <v>138</v>
      </c>
      <c r="B10" s="51">
        <v>45139</v>
      </c>
      <c r="C10" s="52" t="s">
        <v>122</v>
      </c>
      <c r="D10" s="53" t="s">
        <v>123</v>
      </c>
      <c r="E10" s="54" t="s">
        <v>124</v>
      </c>
      <c r="F10" s="43" t="s">
        <v>125</v>
      </c>
      <c r="G10" s="44" t="s">
        <v>126</v>
      </c>
      <c r="H10" s="55" t="s">
        <v>127</v>
      </c>
      <c r="I10" s="55" t="s">
        <v>128</v>
      </c>
      <c r="J10" s="56"/>
      <c r="K10" s="55" t="s">
        <v>129</v>
      </c>
      <c r="L10" s="57">
        <v>45230</v>
      </c>
      <c r="M10" s="58">
        <v>4300</v>
      </c>
    </row>
    <row r="11" spans="1:13" ht="35.1" customHeight="1" x14ac:dyDescent="0.25">
      <c r="A11" s="50" t="s">
        <v>139</v>
      </c>
      <c r="B11" s="51">
        <v>45222</v>
      </c>
      <c r="C11" s="52" t="s">
        <v>140</v>
      </c>
      <c r="D11" s="53" t="s">
        <v>141</v>
      </c>
      <c r="E11" s="54" t="s">
        <v>141</v>
      </c>
      <c r="F11" s="43" t="s">
        <v>125</v>
      </c>
      <c r="G11" s="44" t="s">
        <v>126</v>
      </c>
      <c r="H11" s="55" t="s">
        <v>142</v>
      </c>
      <c r="I11" s="55" t="s">
        <v>128</v>
      </c>
      <c r="J11" s="56">
        <v>99986865</v>
      </c>
      <c r="K11" s="55" t="s">
        <v>143</v>
      </c>
      <c r="L11" s="57">
        <v>45099</v>
      </c>
      <c r="M11" s="58">
        <v>3000</v>
      </c>
    </row>
    <row r="12" spans="1:13" ht="35.1" customHeight="1" x14ac:dyDescent="0.25">
      <c r="A12" s="50" t="s">
        <v>144</v>
      </c>
      <c r="B12" s="59">
        <v>45229</v>
      </c>
      <c r="C12" s="52" t="s">
        <v>145</v>
      </c>
      <c r="D12" s="53" t="s">
        <v>141</v>
      </c>
      <c r="E12" s="54" t="s">
        <v>141</v>
      </c>
      <c r="F12" s="43" t="s">
        <v>125</v>
      </c>
      <c r="G12" s="44" t="s">
        <v>126</v>
      </c>
      <c r="H12" s="55" t="s">
        <v>142</v>
      </c>
      <c r="I12" s="55" t="s">
        <v>128</v>
      </c>
      <c r="J12" s="56">
        <v>99986865</v>
      </c>
      <c r="K12" s="55" t="s">
        <v>143</v>
      </c>
      <c r="L12" s="57">
        <v>45099</v>
      </c>
      <c r="M12" s="58">
        <v>7990</v>
      </c>
    </row>
    <row r="13" spans="1:13" ht="35.1" customHeight="1" x14ac:dyDescent="0.25">
      <c r="A13" s="50" t="s">
        <v>146</v>
      </c>
      <c r="B13" s="59">
        <v>45229</v>
      </c>
      <c r="C13" s="52" t="s">
        <v>147</v>
      </c>
      <c r="D13" s="53" t="s">
        <v>141</v>
      </c>
      <c r="E13" s="54" t="s">
        <v>141</v>
      </c>
      <c r="F13" s="43" t="s">
        <v>125</v>
      </c>
      <c r="G13" s="44" t="s">
        <v>126</v>
      </c>
      <c r="H13" s="55" t="s">
        <v>142</v>
      </c>
      <c r="I13" s="55" t="s">
        <v>128</v>
      </c>
      <c r="J13" s="56">
        <v>99986865</v>
      </c>
      <c r="K13" s="55" t="s">
        <v>143</v>
      </c>
      <c r="L13" s="57">
        <v>45099</v>
      </c>
      <c r="M13" s="58">
        <v>6000</v>
      </c>
    </row>
    <row r="14" spans="1:13" ht="35.1" customHeight="1" x14ac:dyDescent="0.25">
      <c r="A14" s="50" t="s">
        <v>148</v>
      </c>
      <c r="B14" s="59">
        <v>45229</v>
      </c>
      <c r="C14" s="60" t="s">
        <v>149</v>
      </c>
      <c r="D14" s="53" t="s">
        <v>150</v>
      </c>
      <c r="E14" s="54" t="s">
        <v>151</v>
      </c>
      <c r="F14" s="43" t="s">
        <v>125</v>
      </c>
      <c r="G14" s="44" t="s">
        <v>126</v>
      </c>
      <c r="H14" s="55" t="s">
        <v>142</v>
      </c>
      <c r="I14" s="55" t="s">
        <v>128</v>
      </c>
      <c r="J14" s="56">
        <v>99986865</v>
      </c>
      <c r="K14" s="55" t="s">
        <v>143</v>
      </c>
      <c r="L14" s="57">
        <v>45099</v>
      </c>
      <c r="M14" s="58">
        <v>22000</v>
      </c>
    </row>
    <row r="15" spans="1:13" ht="35.1" customHeight="1" x14ac:dyDescent="0.25">
      <c r="A15" s="50" t="s">
        <v>152</v>
      </c>
      <c r="B15" s="51">
        <v>45229</v>
      </c>
      <c r="C15" s="60" t="s">
        <v>153</v>
      </c>
      <c r="D15" s="53" t="s">
        <v>141</v>
      </c>
      <c r="E15" s="54" t="s">
        <v>141</v>
      </c>
      <c r="F15" s="43" t="s">
        <v>125</v>
      </c>
      <c r="G15" s="44" t="s">
        <v>126</v>
      </c>
      <c r="H15" s="55" t="s">
        <v>142</v>
      </c>
      <c r="I15" s="55" t="s">
        <v>128</v>
      </c>
      <c r="J15" s="56">
        <v>99986865</v>
      </c>
      <c r="K15" s="55" t="s">
        <v>143</v>
      </c>
      <c r="L15" s="57">
        <v>45099</v>
      </c>
      <c r="M15" s="58">
        <v>8200</v>
      </c>
    </row>
    <row r="16" spans="1:13" ht="35.1" customHeight="1" x14ac:dyDescent="0.25">
      <c r="A16" s="50" t="s">
        <v>154</v>
      </c>
      <c r="B16" s="51">
        <v>45229</v>
      </c>
      <c r="C16" s="60" t="s">
        <v>155</v>
      </c>
      <c r="D16" s="53" t="s">
        <v>150</v>
      </c>
      <c r="E16" s="61">
        <v>5590</v>
      </c>
      <c r="F16" s="43" t="s">
        <v>125</v>
      </c>
      <c r="G16" s="44" t="s">
        <v>126</v>
      </c>
      <c r="H16" s="55" t="s">
        <v>127</v>
      </c>
      <c r="I16" s="55" t="s">
        <v>128</v>
      </c>
      <c r="J16" s="56">
        <v>289</v>
      </c>
      <c r="K16" s="55" t="s">
        <v>156</v>
      </c>
      <c r="L16" s="57">
        <v>45222</v>
      </c>
      <c r="M16" s="58">
        <v>32000</v>
      </c>
    </row>
    <row r="17" spans="1:13" ht="35.1" customHeight="1" x14ac:dyDescent="0.25">
      <c r="A17" s="50" t="s">
        <v>157</v>
      </c>
      <c r="B17" s="51">
        <v>45229</v>
      </c>
      <c r="C17" s="60" t="s">
        <v>158</v>
      </c>
      <c r="D17" s="62" t="s">
        <v>159</v>
      </c>
      <c r="E17" s="54" t="s">
        <v>160</v>
      </c>
      <c r="F17" s="43" t="s">
        <v>125</v>
      </c>
      <c r="G17" s="44" t="s">
        <v>126</v>
      </c>
      <c r="H17" s="55" t="s">
        <v>127</v>
      </c>
      <c r="I17" s="55" t="s">
        <v>128</v>
      </c>
      <c r="J17" s="56">
        <v>291</v>
      </c>
      <c r="K17" s="55" t="s">
        <v>161</v>
      </c>
      <c r="L17" s="57">
        <v>45237</v>
      </c>
      <c r="M17" s="58">
        <v>30400</v>
      </c>
    </row>
    <row r="18" spans="1:13" ht="35.1" customHeight="1" x14ac:dyDescent="0.25">
      <c r="A18" s="50" t="s">
        <v>162</v>
      </c>
      <c r="B18" s="51">
        <v>45229</v>
      </c>
      <c r="C18" s="60" t="s">
        <v>163</v>
      </c>
      <c r="D18" s="62" t="s">
        <v>164</v>
      </c>
      <c r="E18" s="54" t="s">
        <v>165</v>
      </c>
      <c r="F18" s="43" t="s">
        <v>125</v>
      </c>
      <c r="G18" s="44" t="s">
        <v>126</v>
      </c>
      <c r="H18" s="55" t="s">
        <v>127</v>
      </c>
      <c r="I18" s="55" t="s">
        <v>128</v>
      </c>
      <c r="J18" s="56"/>
      <c r="K18" s="55" t="s">
        <v>166</v>
      </c>
      <c r="L18" s="57">
        <v>45139</v>
      </c>
      <c r="M18" s="58">
        <v>27490</v>
      </c>
    </row>
    <row r="19" spans="1:13" ht="35.1" customHeight="1" x14ac:dyDescent="0.25">
      <c r="A19" s="50" t="s">
        <v>167</v>
      </c>
      <c r="B19" s="51">
        <v>45237</v>
      </c>
      <c r="C19" s="60" t="s">
        <v>145</v>
      </c>
      <c r="D19" s="62" t="s">
        <v>141</v>
      </c>
      <c r="E19" s="54" t="s">
        <v>141</v>
      </c>
      <c r="F19" s="43" t="s">
        <v>125</v>
      </c>
      <c r="G19" s="44" t="s">
        <v>126</v>
      </c>
      <c r="H19" s="55" t="s">
        <v>142</v>
      </c>
      <c r="I19" s="55" t="s">
        <v>128</v>
      </c>
      <c r="J19" s="56">
        <v>899982285</v>
      </c>
      <c r="K19" s="55" t="s">
        <v>168</v>
      </c>
      <c r="L19" s="57">
        <v>45107</v>
      </c>
      <c r="M19" s="58">
        <v>13500</v>
      </c>
    </row>
    <row r="20" spans="1:13" ht="35.1" customHeight="1" x14ac:dyDescent="0.25">
      <c r="A20" s="50" t="s">
        <v>169</v>
      </c>
      <c r="B20" s="51">
        <v>45334</v>
      </c>
      <c r="C20" s="60" t="s">
        <v>170</v>
      </c>
      <c r="D20" s="62" t="s">
        <v>171</v>
      </c>
      <c r="E20" s="54" t="s">
        <v>141</v>
      </c>
      <c r="F20" s="43" t="s">
        <v>125</v>
      </c>
      <c r="G20" s="44" t="s">
        <v>126</v>
      </c>
      <c r="H20" s="55" t="s">
        <v>172</v>
      </c>
      <c r="I20" s="55" t="s">
        <v>128</v>
      </c>
      <c r="J20" s="56">
        <v>46</v>
      </c>
      <c r="K20" s="55" t="s">
        <v>173</v>
      </c>
      <c r="L20" s="57">
        <v>45334</v>
      </c>
      <c r="M20" s="58">
        <v>7000</v>
      </c>
    </row>
    <row r="21" spans="1:13" ht="35.1" customHeight="1" x14ac:dyDescent="0.25">
      <c r="A21" s="50" t="s">
        <v>174</v>
      </c>
      <c r="B21" s="51">
        <v>45334</v>
      </c>
      <c r="C21" s="60" t="s">
        <v>170</v>
      </c>
      <c r="D21" s="62" t="s">
        <v>171</v>
      </c>
      <c r="E21" s="54" t="s">
        <v>141</v>
      </c>
      <c r="F21" s="43" t="s">
        <v>125</v>
      </c>
      <c r="G21" s="44" t="s">
        <v>126</v>
      </c>
      <c r="H21" s="55" t="s">
        <v>172</v>
      </c>
      <c r="I21" s="55" t="s">
        <v>128</v>
      </c>
      <c r="J21" s="56">
        <v>46</v>
      </c>
      <c r="K21" s="55" t="s">
        <v>173</v>
      </c>
      <c r="L21" s="57">
        <v>45334</v>
      </c>
      <c r="M21" s="58">
        <v>7000</v>
      </c>
    </row>
    <row r="22" spans="1:13" ht="35.1" customHeight="1" x14ac:dyDescent="0.25">
      <c r="A22" s="50" t="s">
        <v>175</v>
      </c>
      <c r="B22" s="51">
        <v>45334</v>
      </c>
      <c r="C22" s="60" t="s">
        <v>176</v>
      </c>
      <c r="D22" s="62" t="s">
        <v>171</v>
      </c>
      <c r="E22" s="54" t="s">
        <v>141</v>
      </c>
      <c r="F22" s="43" t="s">
        <v>125</v>
      </c>
      <c r="G22" s="44" t="s">
        <v>126</v>
      </c>
      <c r="H22" s="55" t="s">
        <v>172</v>
      </c>
      <c r="I22" s="55" t="s">
        <v>128</v>
      </c>
      <c r="J22" s="56">
        <v>46</v>
      </c>
      <c r="K22" s="55" t="s">
        <v>173</v>
      </c>
      <c r="L22" s="57">
        <v>45334</v>
      </c>
      <c r="M22" s="58">
        <v>9000</v>
      </c>
    </row>
    <row r="23" spans="1:13" ht="35.1" customHeight="1" x14ac:dyDescent="0.25">
      <c r="A23" s="50"/>
      <c r="B23" s="51"/>
      <c r="C23" s="63" t="s">
        <v>202</v>
      </c>
      <c r="D23" s="64"/>
      <c r="E23" s="65"/>
      <c r="F23" s="66"/>
      <c r="G23" s="67"/>
      <c r="H23" s="55"/>
      <c r="I23" s="55"/>
      <c r="J23" s="56"/>
      <c r="K23" s="55"/>
      <c r="L23" s="57"/>
      <c r="M23" s="58">
        <f>'[10]CONS. FUENTES FINAN'!$J$336</f>
        <v>58640</v>
      </c>
    </row>
    <row r="24" spans="1:13" ht="35.1" customHeight="1" x14ac:dyDescent="0.25">
      <c r="A24" s="39"/>
      <c r="B24" s="40">
        <v>45834</v>
      </c>
      <c r="C24" s="41" t="s">
        <v>310</v>
      </c>
      <c r="D24" s="42" t="s">
        <v>132</v>
      </c>
      <c r="E24" s="42"/>
      <c r="F24" s="43" t="s">
        <v>311</v>
      </c>
      <c r="G24" s="44"/>
      <c r="H24" s="45" t="s">
        <v>127</v>
      </c>
      <c r="I24" s="46" t="s">
        <v>128</v>
      </c>
      <c r="J24" s="47"/>
      <c r="K24" s="45" t="s">
        <v>312</v>
      </c>
      <c r="L24" s="48">
        <v>45807</v>
      </c>
      <c r="M24" s="49">
        <v>15000</v>
      </c>
    </row>
    <row r="25" spans="1:13" ht="35.1" customHeight="1" x14ac:dyDescent="0.25">
      <c r="A25" s="39"/>
      <c r="B25" s="40">
        <v>45834</v>
      </c>
      <c r="C25" s="41" t="s">
        <v>310</v>
      </c>
      <c r="D25" s="42" t="s">
        <v>132</v>
      </c>
      <c r="E25" s="42"/>
      <c r="F25" s="43" t="s">
        <v>311</v>
      </c>
      <c r="G25" s="44"/>
      <c r="H25" s="45" t="s">
        <v>127</v>
      </c>
      <c r="I25" s="46" t="s">
        <v>128</v>
      </c>
      <c r="J25" s="47"/>
      <c r="K25" s="45" t="s">
        <v>312</v>
      </c>
      <c r="L25" s="48">
        <v>45807</v>
      </c>
      <c r="M25" s="49">
        <v>15000</v>
      </c>
    </row>
    <row r="26" spans="1:13" ht="35.1" customHeight="1" x14ac:dyDescent="0.25">
      <c r="A26" s="39"/>
      <c r="B26" s="40">
        <v>45834</v>
      </c>
      <c r="C26" s="41" t="s">
        <v>310</v>
      </c>
      <c r="D26" s="42" t="s">
        <v>132</v>
      </c>
      <c r="E26" s="42"/>
      <c r="F26" s="43" t="s">
        <v>311</v>
      </c>
      <c r="G26" s="44"/>
      <c r="H26" s="45" t="s">
        <v>127</v>
      </c>
      <c r="I26" s="46" t="s">
        <v>128</v>
      </c>
      <c r="J26" s="47"/>
      <c r="K26" s="45" t="s">
        <v>312</v>
      </c>
      <c r="L26" s="48">
        <v>45807</v>
      </c>
      <c r="M26" s="49">
        <v>15000</v>
      </c>
    </row>
    <row r="27" spans="1:13" ht="35.1" customHeight="1" x14ac:dyDescent="0.25">
      <c r="A27" s="50"/>
      <c r="B27" s="40">
        <v>45834</v>
      </c>
      <c r="C27" s="41" t="s">
        <v>310</v>
      </c>
      <c r="D27" s="42" t="s">
        <v>132</v>
      </c>
      <c r="E27" s="54"/>
      <c r="F27" s="43" t="s">
        <v>311</v>
      </c>
      <c r="G27" s="44"/>
      <c r="H27" s="45" t="s">
        <v>127</v>
      </c>
      <c r="I27" s="46" t="s">
        <v>128</v>
      </c>
      <c r="J27" s="47"/>
      <c r="K27" s="45" t="s">
        <v>312</v>
      </c>
      <c r="L27" s="48">
        <v>45807</v>
      </c>
      <c r="M27" s="49">
        <v>15000</v>
      </c>
    </row>
    <row r="28" spans="1:13" ht="35.1" customHeight="1" x14ac:dyDescent="0.25">
      <c r="A28" s="50"/>
      <c r="B28" s="40">
        <v>45834</v>
      </c>
      <c r="C28" s="53" t="s">
        <v>313</v>
      </c>
      <c r="D28" s="53" t="s">
        <v>313</v>
      </c>
      <c r="E28" s="54"/>
      <c r="F28" s="43" t="s">
        <v>311</v>
      </c>
      <c r="G28" s="44"/>
      <c r="H28" s="45" t="s">
        <v>127</v>
      </c>
      <c r="I28" s="46" t="s">
        <v>128</v>
      </c>
      <c r="J28" s="47"/>
      <c r="K28" s="45" t="s">
        <v>312</v>
      </c>
      <c r="L28" s="48">
        <v>45807</v>
      </c>
      <c r="M28" s="58">
        <v>4800</v>
      </c>
    </row>
    <row r="29" spans="1:13" ht="35.1" customHeight="1" x14ac:dyDescent="0.25">
      <c r="A29" s="50"/>
      <c r="B29" s="40">
        <v>45834</v>
      </c>
      <c r="C29" s="53" t="s">
        <v>313</v>
      </c>
      <c r="D29" s="53" t="s">
        <v>313</v>
      </c>
      <c r="E29" s="54"/>
      <c r="F29" s="43" t="s">
        <v>311</v>
      </c>
      <c r="G29" s="44"/>
      <c r="H29" s="45" t="s">
        <v>127</v>
      </c>
      <c r="I29" s="46" t="s">
        <v>128</v>
      </c>
      <c r="J29" s="47"/>
      <c r="K29" s="45" t="s">
        <v>312</v>
      </c>
      <c r="L29" s="48">
        <v>45807</v>
      </c>
      <c r="M29" s="58">
        <v>4800</v>
      </c>
    </row>
    <row r="30" spans="1:13" ht="35.1" customHeight="1" x14ac:dyDescent="0.25">
      <c r="A30" s="50"/>
      <c r="B30" s="40">
        <v>45834</v>
      </c>
      <c r="C30" s="53" t="s">
        <v>313</v>
      </c>
      <c r="D30" s="53" t="s">
        <v>313</v>
      </c>
      <c r="E30" s="54"/>
      <c r="F30" s="43" t="s">
        <v>311</v>
      </c>
      <c r="G30" s="44"/>
      <c r="H30" s="45" t="s">
        <v>127</v>
      </c>
      <c r="I30" s="46" t="s">
        <v>128</v>
      </c>
      <c r="J30" s="47"/>
      <c r="K30" s="45" t="s">
        <v>312</v>
      </c>
      <c r="L30" s="48">
        <v>45807</v>
      </c>
      <c r="M30" s="58">
        <v>4800</v>
      </c>
    </row>
    <row r="31" spans="1:13" ht="35.1" customHeight="1" x14ac:dyDescent="0.25">
      <c r="A31" s="50"/>
      <c r="B31" s="40">
        <v>45834</v>
      </c>
      <c r="C31" s="53" t="s">
        <v>313</v>
      </c>
      <c r="D31" s="53" t="s">
        <v>313</v>
      </c>
      <c r="E31" s="54"/>
      <c r="F31" s="43" t="s">
        <v>311</v>
      </c>
      <c r="G31" s="44"/>
      <c r="H31" s="45" t="s">
        <v>127</v>
      </c>
      <c r="I31" s="46" t="s">
        <v>128</v>
      </c>
      <c r="J31" s="47"/>
      <c r="K31" s="45" t="s">
        <v>312</v>
      </c>
      <c r="L31" s="48">
        <v>45807</v>
      </c>
      <c r="M31" s="58">
        <v>4800</v>
      </c>
    </row>
    <row r="32" spans="1:13" ht="35.1" customHeight="1" x14ac:dyDescent="0.25">
      <c r="A32" s="50"/>
      <c r="B32" s="59">
        <v>45792</v>
      </c>
      <c r="C32" s="52" t="s">
        <v>314</v>
      </c>
      <c r="D32" s="53"/>
      <c r="E32" s="54"/>
      <c r="F32" s="43" t="s">
        <v>315</v>
      </c>
      <c r="G32" s="44"/>
      <c r="H32" s="55" t="s">
        <v>316</v>
      </c>
      <c r="I32" s="46" t="s">
        <v>128</v>
      </c>
      <c r="J32" s="56"/>
      <c r="K32" s="45" t="s">
        <v>317</v>
      </c>
      <c r="L32" s="57"/>
      <c r="M32" s="58">
        <v>11300</v>
      </c>
    </row>
    <row r="33" spans="1:13" ht="35.1" customHeight="1" x14ac:dyDescent="0.25">
      <c r="A33" s="50"/>
      <c r="B33" s="59">
        <v>45792</v>
      </c>
      <c r="C33" s="52" t="s">
        <v>314</v>
      </c>
      <c r="D33" s="53"/>
      <c r="E33" s="54"/>
      <c r="F33" s="43" t="s">
        <v>315</v>
      </c>
      <c r="G33" s="44"/>
      <c r="H33" s="55" t="s">
        <v>316</v>
      </c>
      <c r="I33" s="46" t="s">
        <v>128</v>
      </c>
      <c r="J33" s="56"/>
      <c r="K33" s="45" t="s">
        <v>317</v>
      </c>
      <c r="L33" s="57"/>
      <c r="M33" s="58">
        <v>11300</v>
      </c>
    </row>
    <row r="34" spans="1:13" ht="35.1" customHeight="1" x14ac:dyDescent="0.25">
      <c r="A34" s="50"/>
      <c r="B34" s="59">
        <v>45792</v>
      </c>
      <c r="C34" s="60" t="s">
        <v>318</v>
      </c>
      <c r="D34" s="53" t="s">
        <v>319</v>
      </c>
      <c r="E34" s="54"/>
      <c r="F34" s="43" t="s">
        <v>320</v>
      </c>
      <c r="G34" s="44"/>
      <c r="H34" s="55" t="s">
        <v>316</v>
      </c>
      <c r="I34" s="46" t="s">
        <v>128</v>
      </c>
      <c r="J34" s="56"/>
      <c r="K34" s="45" t="s">
        <v>321</v>
      </c>
      <c r="L34" s="57"/>
      <c r="M34" s="58">
        <v>48050</v>
      </c>
    </row>
    <row r="35" spans="1:13" ht="35.1" customHeight="1" x14ac:dyDescent="0.25">
      <c r="A35" s="50"/>
      <c r="B35" s="59">
        <v>45792</v>
      </c>
      <c r="C35" s="60" t="s">
        <v>318</v>
      </c>
      <c r="D35" s="53" t="s">
        <v>322</v>
      </c>
      <c r="E35" s="54"/>
      <c r="F35" s="43"/>
      <c r="G35" s="44"/>
      <c r="H35" s="55" t="s">
        <v>316</v>
      </c>
      <c r="I35" s="46" t="s">
        <v>128</v>
      </c>
      <c r="J35" s="56"/>
      <c r="K35" s="45" t="s">
        <v>323</v>
      </c>
      <c r="L35" s="57"/>
      <c r="M35" s="58">
        <v>27500</v>
      </c>
    </row>
    <row r="36" spans="1:13" ht="35.1" customHeight="1" x14ac:dyDescent="0.25">
      <c r="A36" s="50"/>
      <c r="B36" s="51"/>
      <c r="C36" s="63"/>
      <c r="D36" s="64"/>
      <c r="E36" s="65"/>
      <c r="F36" s="66"/>
      <c r="G36" s="67"/>
      <c r="H36" s="55"/>
      <c r="I36" s="55"/>
      <c r="J36" s="56"/>
      <c r="K36" s="55"/>
      <c r="L36" s="57"/>
      <c r="M36" s="58"/>
    </row>
    <row r="37" spans="1:13" ht="35.1" customHeight="1" x14ac:dyDescent="0.25">
      <c r="A37" s="50"/>
      <c r="B37" s="51"/>
      <c r="C37" s="63"/>
      <c r="D37" s="64"/>
      <c r="E37" s="65"/>
      <c r="F37" s="66"/>
      <c r="G37" s="67"/>
      <c r="H37" s="55"/>
      <c r="I37" s="55"/>
      <c r="J37" s="56"/>
      <c r="K37" s="55"/>
      <c r="L37" s="57"/>
      <c r="M37" s="58"/>
    </row>
    <row r="38" spans="1:13" ht="35.1" customHeight="1" x14ac:dyDescent="0.25">
      <c r="A38" s="50"/>
      <c r="B38" s="51"/>
      <c r="C38" s="63"/>
      <c r="D38" s="64"/>
      <c r="E38" s="65"/>
      <c r="F38" s="66"/>
      <c r="G38" s="67"/>
      <c r="H38" s="55"/>
      <c r="I38" s="55"/>
      <c r="J38" s="56"/>
      <c r="K38" s="55"/>
      <c r="L38" s="57"/>
      <c r="M38" s="58"/>
    </row>
    <row r="39" spans="1:13" ht="35.1" customHeight="1" x14ac:dyDescent="0.25">
      <c r="A39" s="69" t="s">
        <v>38</v>
      </c>
      <c r="B39" s="70"/>
      <c r="C39" s="71"/>
      <c r="D39" s="72"/>
      <c r="E39" s="73"/>
      <c r="F39" s="74"/>
      <c r="G39" s="75"/>
      <c r="H39" s="76"/>
      <c r="I39" s="76"/>
      <c r="J39" s="77"/>
      <c r="K39" s="76"/>
      <c r="L39" s="78"/>
      <c r="M39" s="79">
        <f>SUM(M4:M38)</f>
        <v>461270</v>
      </c>
    </row>
    <row r="41" spans="1:13" ht="35.1" customHeight="1" x14ac:dyDescent="0.4">
      <c r="A41" s="212" t="s">
        <v>345</v>
      </c>
    </row>
    <row r="42" spans="1:13" ht="35.1" customHeight="1" x14ac:dyDescent="0.25">
      <c r="A42" t="s">
        <v>346</v>
      </c>
    </row>
  </sheetData>
  <mergeCells count="2">
    <mergeCell ref="A1:M1"/>
    <mergeCell ref="A2:B2"/>
  </mergeCells>
  <conditionalFormatting sqref="A3">
    <cfRule type="duplicateValues" dxfId="5" priority="9"/>
    <cfRule type="duplicateValues" dxfId="4" priority="10"/>
  </conditionalFormatting>
  <conditionalFormatting sqref="A4:A6">
    <cfRule type="duplicateValues" dxfId="3" priority="3"/>
  </conditionalFormatting>
  <conditionalFormatting sqref="A7:A23 A36:A39">
    <cfRule type="duplicateValues" dxfId="2" priority="11"/>
  </conditionalFormatting>
  <conditionalFormatting sqref="A24:A26">
    <cfRule type="duplicateValues" dxfId="1" priority="1"/>
  </conditionalFormatting>
  <conditionalFormatting sqref="A27:A35">
    <cfRule type="duplicateValues" dxfId="0" priority="2"/>
  </conditionalFormatting>
  <printOptions horizontalCentered="1"/>
  <pageMargins left="0.70866141732283472" right="0.70866141732283472" top="0.74803149606299213" bottom="0.74803149606299213" header="0.31496062992125984" footer="0.31496062992125984"/>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4</vt:i4>
      </vt:variant>
    </vt:vector>
  </HeadingPairs>
  <TitlesOfParts>
    <vt:vector size="14" baseType="lpstr">
      <vt:lpstr>Estado de Situación</vt:lpstr>
      <vt:lpstr>Notas de los estados </vt:lpstr>
      <vt:lpstr>CXC</vt:lpstr>
      <vt:lpstr>NOTAS DEFINICION</vt:lpstr>
      <vt:lpstr>Est. de Rendimiento Fin</vt:lpstr>
      <vt:lpstr>Flujo de Efectivo</vt:lpstr>
      <vt:lpstr>efectivo al principio</vt:lpstr>
      <vt:lpstr>Estado Comparativo</vt:lpstr>
      <vt:lpstr>Propiedad Planta </vt:lpstr>
      <vt:lpstr>activos fijos</vt:lpstr>
      <vt:lpstr>'Est. de Rendimiento Fin'!Área_de_impresión</vt:lpstr>
      <vt:lpstr>'Estado Comparativo'!Área_de_impresión</vt:lpstr>
      <vt:lpstr>'Estado de Situación'!Área_de_impresión</vt:lpstr>
      <vt:lpstr>'Flujo de Efectivo'!Área_de_impresión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 Soto</dc:creator>
  <cp:lastModifiedBy>Contabilidad</cp:lastModifiedBy>
  <cp:lastPrinted>2025-12-05T18:07:57Z</cp:lastPrinted>
  <dcterms:created xsi:type="dcterms:W3CDTF">2018-07-13T15:52:30Z</dcterms:created>
  <dcterms:modified xsi:type="dcterms:W3CDTF">2025-12-05T18:10:03Z</dcterms:modified>
</cp:coreProperties>
</file>